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D:\SaxonianHP\Shoot out\"/>
    </mc:Choice>
  </mc:AlternateContent>
  <bookViews>
    <workbookView xWindow="0" yWindow="0" windowWidth="23040" windowHeight="9195" activeTab="1"/>
  </bookViews>
  <sheets>
    <sheet name="Spieler" sheetId="8" r:id="rId1"/>
    <sheet name="Shootout Matches" sheetId="1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2" l="1"/>
  <c r="E30" i="12"/>
  <c r="E21" i="12"/>
  <c r="E13" i="12"/>
  <c r="E4" i="12"/>
  <c r="L36" i="12"/>
  <c r="L35" i="12"/>
  <c r="E36" i="12"/>
  <c r="E35" i="12"/>
  <c r="L31" i="12"/>
  <c r="L32" i="12"/>
  <c r="L33" i="12"/>
  <c r="L30" i="12"/>
  <c r="E31" i="12"/>
  <c r="E32" i="12"/>
  <c r="E33" i="12"/>
  <c r="L22" i="12"/>
  <c r="L23" i="12"/>
  <c r="L24" i="12"/>
  <c r="L25" i="12"/>
  <c r="L26" i="12"/>
  <c r="L27" i="12"/>
  <c r="L28" i="12"/>
  <c r="L21" i="12"/>
  <c r="E22" i="12"/>
  <c r="E23" i="12"/>
  <c r="E24" i="12"/>
  <c r="E25" i="12"/>
  <c r="E26" i="12"/>
  <c r="E27" i="12"/>
  <c r="E28" i="12"/>
  <c r="I33" i="8" l="1"/>
  <c r="I32" i="8"/>
  <c r="I31" i="8"/>
  <c r="I30" i="8"/>
  <c r="I27" i="8"/>
  <c r="I26" i="8"/>
  <c r="I25" i="8"/>
  <c r="I24" i="8"/>
  <c r="I23" i="8"/>
  <c r="I22" i="8"/>
  <c r="I21" i="8"/>
  <c r="I20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2" i="8"/>
  <c r="B18" i="8" l="1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B17" i="8"/>
  <c r="D5" i="12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2" i="12"/>
  <c r="S5" i="8"/>
  <c r="S4" i="8"/>
  <c r="S3" i="8"/>
  <c r="S2" i="8"/>
  <c r="C34" i="8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G21" i="12" l="1"/>
  <c r="G28" i="12"/>
  <c r="G24" i="12"/>
  <c r="E34" i="8"/>
  <c r="P2" i="8" s="1"/>
  <c r="I22" i="12"/>
  <c r="I23" i="12"/>
  <c r="I24" i="12"/>
  <c r="I25" i="12"/>
  <c r="I26" i="12"/>
  <c r="I27" i="12"/>
  <c r="I28" i="12"/>
  <c r="I30" i="12"/>
  <c r="I31" i="12"/>
  <c r="I32" i="12"/>
  <c r="I33" i="12"/>
  <c r="I35" i="12"/>
  <c r="I36" i="12"/>
  <c r="I38" i="12"/>
  <c r="G30" i="12"/>
  <c r="G31" i="12"/>
  <c r="G32" i="12"/>
  <c r="G33" i="12"/>
  <c r="G35" i="12"/>
  <c r="G36" i="12"/>
  <c r="L38" i="12" s="1"/>
  <c r="G38" i="12"/>
  <c r="B3" i="8"/>
  <c r="B4" i="8"/>
  <c r="B5" i="8"/>
  <c r="B6" i="8"/>
  <c r="B7" i="8"/>
  <c r="B8" i="8"/>
  <c r="B9" i="8"/>
  <c r="B10" i="8"/>
  <c r="B11" i="8"/>
  <c r="B12" i="8"/>
  <c r="B13" i="8"/>
  <c r="B14" i="8"/>
  <c r="G25" i="12" s="1"/>
  <c r="B15" i="8"/>
  <c r="B16" i="8"/>
  <c r="B2" i="8"/>
  <c r="I21" i="12"/>
  <c r="D23" i="12"/>
  <c r="D24" i="12" s="1"/>
  <c r="D25" i="12" s="1"/>
  <c r="D26" i="12" s="1"/>
  <c r="D27" i="12" s="1"/>
  <c r="D28" i="12" s="1"/>
  <c r="D31" i="12" s="1"/>
  <c r="D32" i="12" s="1"/>
  <c r="D33" i="12" s="1"/>
  <c r="D36" i="12" s="1"/>
  <c r="E38" i="12" l="1"/>
  <c r="L5" i="12"/>
  <c r="G5" i="12" s="1"/>
  <c r="L6" i="12"/>
  <c r="G6" i="12" s="1"/>
  <c r="L7" i="12"/>
  <c r="G7" i="12" s="1"/>
  <c r="L19" i="12"/>
  <c r="G19" i="12" s="1"/>
  <c r="L8" i="12"/>
  <c r="G8" i="12" s="1"/>
  <c r="L9" i="12"/>
  <c r="G9" i="12" s="1"/>
  <c r="L10" i="12"/>
  <c r="G10" i="12" s="1"/>
  <c r="L11" i="12"/>
  <c r="G11" i="12" s="1"/>
  <c r="L13" i="12"/>
  <c r="G13" i="12" s="1"/>
  <c r="L18" i="12"/>
  <c r="G18" i="12" s="1"/>
  <c r="L12" i="12"/>
  <c r="G12" i="12" s="1"/>
  <c r="L17" i="12"/>
  <c r="G17" i="12" s="1"/>
  <c r="L14" i="12"/>
  <c r="G14" i="12" s="1"/>
  <c r="L15" i="12"/>
  <c r="G15" i="12" s="1"/>
  <c r="L16" i="12"/>
  <c r="G16" i="12" s="1"/>
  <c r="L4" i="12"/>
  <c r="G4" i="12" s="1"/>
  <c r="E19" i="12"/>
  <c r="E17" i="12"/>
  <c r="E5" i="12"/>
  <c r="E18" i="12"/>
  <c r="E6" i="12"/>
  <c r="E7" i="12"/>
  <c r="E8" i="12"/>
  <c r="E9" i="12"/>
  <c r="E15" i="12"/>
  <c r="E10" i="12"/>
  <c r="E14" i="12"/>
  <c r="E11" i="12"/>
  <c r="E16" i="12"/>
  <c r="E12" i="12"/>
  <c r="G23" i="12"/>
  <c r="G26" i="12"/>
  <c r="G22" i="12"/>
  <c r="G27" i="12"/>
  <c r="F15" i="8"/>
  <c r="F12" i="8"/>
  <c r="F2" i="8"/>
  <c r="F9" i="8"/>
  <c r="F3" i="8"/>
  <c r="F4" i="8"/>
  <c r="F16" i="8"/>
  <c r="F10" i="8"/>
  <c r="F13" i="8"/>
  <c r="F5" i="8"/>
  <c r="F8" i="8"/>
  <c r="F6" i="8"/>
  <c r="F14" i="8"/>
  <c r="F7" i="8"/>
  <c r="F11" i="8"/>
</calcChain>
</file>

<file path=xl/sharedStrings.xml><?xml version="1.0" encoding="utf-8"?>
<sst xmlns="http://schemas.openxmlformats.org/spreadsheetml/2006/main" count="68" uniqueCount="27">
  <si>
    <t>Spieler</t>
  </si>
  <si>
    <t xml:space="preserve">   </t>
  </si>
  <si>
    <t>VF</t>
  </si>
  <si>
    <t>HF</t>
  </si>
  <si>
    <t>Finale</t>
  </si>
  <si>
    <t>v</t>
  </si>
  <si>
    <t>Startgeld 10€</t>
  </si>
  <si>
    <t>Los</t>
  </si>
  <si>
    <t>Startgeld</t>
  </si>
  <si>
    <t>1. Platz</t>
  </si>
  <si>
    <t>2. Platz</t>
  </si>
  <si>
    <t xml:space="preserve"> Preisgeld - Shootout</t>
  </si>
  <si>
    <t>Break 30+ S1</t>
  </si>
  <si>
    <t>Break 30+ S2</t>
  </si>
  <si>
    <t>Zeit</t>
  </si>
  <si>
    <t xml:space="preserve">Spieler </t>
  </si>
  <si>
    <t>Points</t>
  </si>
  <si>
    <t>F+</t>
  </si>
  <si>
    <t>F-</t>
  </si>
  <si>
    <t>Nr.</t>
  </si>
  <si>
    <t>Runde</t>
  </si>
  <si>
    <t>AF</t>
  </si>
  <si>
    <t>Last 32</t>
  </si>
  <si>
    <t>3. Platz</t>
  </si>
  <si>
    <t>4. Platz</t>
  </si>
  <si>
    <t>Shootout 2023</t>
  </si>
  <si>
    <t>The clock is ticking…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</si>
</sst>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C00000"/>
      <name val="Arial"/>
      <family val="2"/>
    </font>
    <font>
      <b/>
      <sz val="10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22"/>
      <color theme="1"/>
      <name val="Calibri"/>
      <family val="2"/>
      <scheme val="minor"/>
    </font>
    <font>
      <sz val="22"/>
      <color rgb="FFCC0000"/>
      <name val="Forte"/>
      <family val="4"/>
    </font>
    <font>
      <b/>
      <sz val="28"/>
      <color theme="1"/>
      <name val="Cooper Black"/>
      <family val="1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20" fontId="1" fillId="2" borderId="28" xfId="0" applyNumberFormat="1" applyFont="1" applyFill="1" applyBorder="1" applyAlignment="1">
      <alignment horizontal="center" vertical="center"/>
    </xf>
    <xf numFmtId="20" fontId="5" fillId="0" borderId="22" xfId="0" applyNumberFormat="1" applyFont="1" applyBorder="1" applyAlignment="1">
      <alignment horizontal="right" vertical="center"/>
    </xf>
    <xf numFmtId="0" fontId="15" fillId="2" borderId="17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right"/>
    </xf>
    <xf numFmtId="164" fontId="2" fillId="0" borderId="5" xfId="0" applyNumberFormat="1" applyFont="1" applyBorder="1"/>
    <xf numFmtId="0" fontId="2" fillId="0" borderId="8" xfId="0" applyFont="1" applyBorder="1" applyAlignment="1">
      <alignment horizontal="right"/>
    </xf>
    <xf numFmtId="164" fontId="2" fillId="0" borderId="9" xfId="0" applyNumberFormat="1" applyFont="1" applyBorder="1"/>
    <xf numFmtId="0" fontId="4" fillId="5" borderId="16" xfId="0" applyFont="1" applyFill="1" applyBorder="1" applyAlignment="1">
      <alignment horizontal="center" vertical="center"/>
    </xf>
    <xf numFmtId="20" fontId="1" fillId="2" borderId="26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0" fontId="1" fillId="2" borderId="2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20" fontId="1" fillId="2" borderId="27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20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4" fillId="5" borderId="23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wrapText="1"/>
    </xf>
    <xf numFmtId="20" fontId="1" fillId="2" borderId="16" xfId="0" applyNumberFormat="1" applyFont="1" applyFill="1" applyBorder="1" applyAlignment="1">
      <alignment horizontal="center" wrapText="1"/>
    </xf>
    <xf numFmtId="20" fontId="1" fillId="2" borderId="1" xfId="0" applyNumberFormat="1" applyFont="1" applyFill="1" applyBorder="1" applyAlignment="1">
      <alignment horizontal="center" wrapText="1"/>
    </xf>
    <xf numFmtId="20" fontId="1" fillId="2" borderId="15" xfId="0" applyNumberFormat="1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wrapText="1"/>
    </xf>
    <xf numFmtId="20" fontId="1" fillId="4" borderId="0" xfId="0" applyNumberFormat="1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22" fillId="3" borderId="29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2" fillId="7" borderId="4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5" fillId="0" borderId="27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1" fillId="5" borderId="4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164" fontId="2" fillId="0" borderId="22" xfId="0" applyNumberFormat="1" applyFont="1" applyBorder="1" applyAlignment="1">
      <alignment horizontal="center"/>
    </xf>
    <xf numFmtId="0" fontId="5" fillId="7" borderId="39" xfId="0" applyFont="1" applyFill="1" applyBorder="1" applyAlignment="1">
      <alignment horizontal="center" vertical="center"/>
    </xf>
    <xf numFmtId="20" fontId="5" fillId="7" borderId="40" xfId="0" applyNumberFormat="1" applyFont="1" applyFill="1" applyBorder="1" applyAlignment="1">
      <alignment horizontal="center" vertical="center"/>
    </xf>
    <xf numFmtId="20" fontId="5" fillId="0" borderId="26" xfId="0" applyNumberFormat="1" applyFont="1" applyBorder="1" applyAlignment="1">
      <alignment horizontal="right" vertical="center"/>
    </xf>
    <xf numFmtId="20" fontId="5" fillId="0" borderId="27" xfId="0" applyNumberFormat="1" applyFont="1" applyBorder="1" applyAlignment="1">
      <alignment horizontal="right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5" fillId="7" borderId="10" xfId="0" applyNumberFormat="1" applyFont="1" applyFill="1" applyBorder="1" applyAlignment="1">
      <alignment horizontal="center" vertical="center"/>
    </xf>
    <xf numFmtId="0" fontId="5" fillId="7" borderId="3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7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CC0000"/>
      <color rgb="FFFFCC99"/>
      <color rgb="FFFFFF99"/>
      <color rgb="FFFFFF66"/>
      <color rgb="FFFFCC00"/>
      <color rgb="FFCCFFCC"/>
      <color rgb="FFFFFFCC"/>
      <color rgb="FF0099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0</xdr:row>
          <xdr:rowOff>57150</xdr:rowOff>
        </xdr:from>
        <xdr:to>
          <xdr:col>14</xdr:col>
          <xdr:colOff>1514475</xdr:colOff>
          <xdr:row>1</xdr:row>
          <xdr:rowOff>76200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6927</xdr:rowOff>
    </xdr:from>
    <xdr:to>
      <xdr:col>4</xdr:col>
      <xdr:colOff>8906</xdr:colOff>
      <xdr:row>2</xdr:row>
      <xdr:rowOff>55418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27"/>
          <a:ext cx="1622961" cy="852055"/>
        </a:xfrm>
        <a:prstGeom prst="rect">
          <a:avLst/>
        </a:prstGeom>
      </xdr:spPr>
    </xdr:pic>
    <xdr:clientData/>
  </xdr:twoCellAnchor>
  <xdr:twoCellAnchor editAs="oneCell">
    <xdr:from>
      <xdr:col>12</xdr:col>
      <xdr:colOff>124002</xdr:colOff>
      <xdr:row>0</xdr:row>
      <xdr:rowOff>0</xdr:rowOff>
    </xdr:from>
    <xdr:to>
      <xdr:col>13</xdr:col>
      <xdr:colOff>857219</xdr:colOff>
      <xdr:row>2</xdr:row>
      <xdr:rowOff>62345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4846" y="0"/>
          <a:ext cx="1590467" cy="860064"/>
        </a:xfrm>
        <a:prstGeom prst="rect">
          <a:avLst/>
        </a:prstGeom>
      </xdr:spPr>
    </xdr:pic>
    <xdr:clientData/>
  </xdr:twoCellAnchor>
  <xdr:twoCellAnchor editAs="oneCell">
    <xdr:from>
      <xdr:col>11</xdr:col>
      <xdr:colOff>1251020</xdr:colOff>
      <xdr:row>0</xdr:row>
      <xdr:rowOff>323737</xdr:rowOff>
    </xdr:from>
    <xdr:to>
      <xdr:col>12</xdr:col>
      <xdr:colOff>133565</xdr:colOff>
      <xdr:row>2</xdr:row>
      <xdr:rowOff>64993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4020" y="323737"/>
          <a:ext cx="680389" cy="53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C000"/>
  </sheetPr>
  <dimension ref="A1:S34"/>
  <sheetViews>
    <sheetView showGridLines="0" showRowColHeaders="0" zoomScale="80" zoomScaleNormal="80" workbookViewId="0"/>
  </sheetViews>
  <sheetFormatPr baseColWidth="10" defaultColWidth="11.7109375" defaultRowHeight="21" x14ac:dyDescent="0.35"/>
  <cols>
    <col min="1" max="1" width="5.42578125" style="38" customWidth="1"/>
    <col min="2" max="2" width="6.7109375" style="1" hidden="1" customWidth="1"/>
    <col min="3" max="3" width="28.85546875" style="2" customWidth="1"/>
    <col min="4" max="4" width="11.7109375" style="2"/>
    <col min="5" max="5" width="16.5703125" style="40" bestFit="1" customWidth="1"/>
    <col min="6" max="6" width="8.7109375" hidden="1" customWidth="1"/>
    <col min="7" max="7" width="4.140625" customWidth="1"/>
    <col min="8" max="8" width="16.42578125" style="5" customWidth="1"/>
    <col min="9" max="9" width="4.140625" hidden="1" customWidth="1"/>
    <col min="10" max="10" width="16.7109375" customWidth="1"/>
    <col min="11" max="11" width="18.28515625" customWidth="1"/>
    <col min="13" max="14" width="0" hidden="1" customWidth="1"/>
    <col min="16" max="16" width="13.5703125" customWidth="1"/>
    <col min="17" max="17" width="2.42578125" customWidth="1"/>
    <col min="18" max="18" width="20.42578125" customWidth="1"/>
    <col min="19" max="19" width="13.5703125" customWidth="1"/>
  </cols>
  <sheetData>
    <row r="1" spans="1:19" ht="22.15" customHeight="1" thickBot="1" x14ac:dyDescent="0.4">
      <c r="A1" s="37" t="s">
        <v>1</v>
      </c>
      <c r="B1" s="3"/>
      <c r="C1" s="37" t="s">
        <v>0</v>
      </c>
      <c r="D1" s="39" t="s">
        <v>7</v>
      </c>
      <c r="E1" s="75" t="s">
        <v>6</v>
      </c>
      <c r="H1" s="37" t="s">
        <v>1</v>
      </c>
      <c r="I1" s="3"/>
      <c r="J1" s="37" t="s">
        <v>0</v>
      </c>
      <c r="K1" s="76" t="s">
        <v>7</v>
      </c>
      <c r="P1" s="39" t="s">
        <v>8</v>
      </c>
      <c r="R1" s="126" t="s">
        <v>11</v>
      </c>
      <c r="S1" s="126"/>
    </row>
    <row r="2" spans="1:19" ht="22.15" customHeight="1" thickBot="1" x14ac:dyDescent="0.4">
      <c r="A2" s="37">
        <v>1</v>
      </c>
      <c r="B2" s="3">
        <f>D2</f>
        <v>0</v>
      </c>
      <c r="C2" s="71"/>
      <c r="D2" s="72"/>
      <c r="E2" s="6"/>
      <c r="F2">
        <f ca="1">IF(C2="",0,IF(E2="X",5000016,RAND()*1000*20))</f>
        <v>0</v>
      </c>
      <c r="H2" s="37">
        <v>1</v>
      </c>
      <c r="I2" s="3">
        <f>K2</f>
        <v>0</v>
      </c>
      <c r="J2" s="71"/>
      <c r="K2" s="72"/>
      <c r="P2" s="116">
        <f>E34*10</f>
        <v>0</v>
      </c>
      <c r="R2" s="41" t="s">
        <v>9</v>
      </c>
      <c r="S2" s="42">
        <f>P2*40%</f>
        <v>0</v>
      </c>
    </row>
    <row r="3" spans="1:19" ht="22.15" customHeight="1" thickBot="1" x14ac:dyDescent="0.4">
      <c r="A3" s="37">
        <v>2</v>
      </c>
      <c r="B3" s="3">
        <f t="shared" ref="B3:B33" si="0">D3</f>
        <v>0</v>
      </c>
      <c r="C3" s="71"/>
      <c r="D3" s="72"/>
      <c r="E3" s="6"/>
      <c r="F3">
        <f ca="1">IF(C3="",0,IF(E3="X",5000014,RAND()*1000*20))</f>
        <v>0</v>
      </c>
      <c r="H3" s="37">
        <v>2</v>
      </c>
      <c r="I3" s="3">
        <f t="shared" ref="I3:I17" si="1">K3</f>
        <v>0</v>
      </c>
      <c r="J3" s="71"/>
      <c r="K3" s="72"/>
      <c r="P3" s="5"/>
      <c r="R3" s="43" t="s">
        <v>10</v>
      </c>
      <c r="S3" s="44">
        <f>P2*30%</f>
        <v>0</v>
      </c>
    </row>
    <row r="4" spans="1:19" ht="22.15" customHeight="1" thickBot="1" x14ac:dyDescent="0.4">
      <c r="A4" s="37">
        <v>3</v>
      </c>
      <c r="B4" s="3">
        <f t="shared" si="0"/>
        <v>0</v>
      </c>
      <c r="C4" s="71"/>
      <c r="D4" s="72"/>
      <c r="E4" s="6"/>
      <c r="F4">
        <f ca="1">IF(C4="",0,IF(E4="X",5000013,RAND()*1000*20))</f>
        <v>0</v>
      </c>
      <c r="H4" s="37">
        <v>3</v>
      </c>
      <c r="I4" s="3">
        <f t="shared" si="1"/>
        <v>0</v>
      </c>
      <c r="J4" s="71"/>
      <c r="K4" s="72"/>
      <c r="P4" s="5"/>
      <c r="R4" s="43" t="s">
        <v>23</v>
      </c>
      <c r="S4" s="44">
        <f>P3*20%</f>
        <v>0</v>
      </c>
    </row>
    <row r="5" spans="1:19" ht="22.15" customHeight="1" thickBot="1" x14ac:dyDescent="0.4">
      <c r="A5" s="37">
        <v>4</v>
      </c>
      <c r="B5" s="3">
        <f t="shared" si="0"/>
        <v>0</v>
      </c>
      <c r="C5" s="71"/>
      <c r="D5" s="72"/>
      <c r="E5" s="6"/>
      <c r="F5">
        <f ca="1">IF(C5="",0,IF(E5="X",5000008,RAND()*1000*20))</f>
        <v>0</v>
      </c>
      <c r="H5" s="37">
        <v>4</v>
      </c>
      <c r="I5" s="3">
        <f t="shared" si="1"/>
        <v>0</v>
      </c>
      <c r="J5" s="71"/>
      <c r="K5" s="72"/>
      <c r="P5" s="5"/>
      <c r="R5" s="43" t="s">
        <v>24</v>
      </c>
      <c r="S5" s="44">
        <f>P4*10%</f>
        <v>0</v>
      </c>
    </row>
    <row r="6" spans="1:19" ht="22.15" customHeight="1" x14ac:dyDescent="0.35">
      <c r="A6" s="37">
        <v>5</v>
      </c>
      <c r="B6" s="3">
        <f t="shared" si="0"/>
        <v>0</v>
      </c>
      <c r="C6" s="71"/>
      <c r="D6" s="72"/>
      <c r="E6" s="6"/>
      <c r="F6">
        <f ca="1">IF(C6="",0,IF(E6="X",5000006,RAND()*1000*20))</f>
        <v>0</v>
      </c>
      <c r="H6" s="37">
        <v>5</v>
      </c>
      <c r="I6" s="3">
        <f t="shared" si="1"/>
        <v>0</v>
      </c>
      <c r="J6" s="71"/>
      <c r="K6" s="72"/>
    </row>
    <row r="7" spans="1:19" ht="22.15" customHeight="1" x14ac:dyDescent="0.35">
      <c r="A7" s="37">
        <v>6</v>
      </c>
      <c r="B7" s="3">
        <f t="shared" si="0"/>
        <v>0</v>
      </c>
      <c r="C7" s="71"/>
      <c r="D7" s="72"/>
      <c r="E7" s="6"/>
      <c r="F7">
        <f ca="1">IF(C7="",0,IF(E7="X",5000003,RAND()*1000*20))</f>
        <v>0</v>
      </c>
      <c r="H7" s="37">
        <v>6</v>
      </c>
      <c r="I7" s="3">
        <f t="shared" si="1"/>
        <v>0</v>
      </c>
      <c r="J7" s="71"/>
      <c r="K7" s="72"/>
    </row>
    <row r="8" spans="1:19" ht="22.15" customHeight="1" x14ac:dyDescent="0.35">
      <c r="A8" s="37">
        <v>7</v>
      </c>
      <c r="B8" s="3">
        <f t="shared" si="0"/>
        <v>0</v>
      </c>
      <c r="C8" s="71"/>
      <c r="D8" s="72"/>
      <c r="E8" s="6"/>
      <c r="F8">
        <f ca="1">IF(C8="",0,IF(E8="X",5000007,RAND()*1000*20))</f>
        <v>0</v>
      </c>
      <c r="H8" s="37">
        <v>7</v>
      </c>
      <c r="I8" s="3">
        <f t="shared" si="1"/>
        <v>0</v>
      </c>
      <c r="J8" s="71"/>
      <c r="K8" s="72"/>
    </row>
    <row r="9" spans="1:19" ht="22.15" customHeight="1" x14ac:dyDescent="0.35">
      <c r="A9" s="37">
        <v>8</v>
      </c>
      <c r="B9" s="3">
        <f t="shared" si="0"/>
        <v>0</v>
      </c>
      <c r="C9" s="71"/>
      <c r="D9" s="72"/>
      <c r="E9" s="6"/>
      <c r="F9">
        <f ca="1">IF(C9="",0,IF(E9="X",5000015,RAND()*1000*20))</f>
        <v>0</v>
      </c>
      <c r="H9" s="37">
        <v>8</v>
      </c>
      <c r="I9" s="3">
        <f t="shared" si="1"/>
        <v>0</v>
      </c>
      <c r="J9" s="71"/>
      <c r="K9" s="72"/>
    </row>
    <row r="10" spans="1:19" ht="22.15" customHeight="1" x14ac:dyDescent="0.35">
      <c r="A10" s="37">
        <v>9</v>
      </c>
      <c r="B10" s="3">
        <f t="shared" si="0"/>
        <v>0</v>
      </c>
      <c r="C10" s="71"/>
      <c r="D10" s="72"/>
      <c r="E10" s="6"/>
      <c r="F10">
        <f ca="1">IF(C10="",0,IF(E10="X",5000011,RAND()*1000*20))</f>
        <v>0</v>
      </c>
      <c r="H10" s="37">
        <v>9</v>
      </c>
      <c r="I10" s="3">
        <f t="shared" si="1"/>
        <v>0</v>
      </c>
      <c r="J10" s="71"/>
      <c r="K10" s="72"/>
    </row>
    <row r="11" spans="1:19" ht="22.15" customHeight="1" x14ac:dyDescent="0.35">
      <c r="A11" s="37">
        <v>10</v>
      </c>
      <c r="B11" s="3">
        <f t="shared" si="0"/>
        <v>0</v>
      </c>
      <c r="C11" s="71"/>
      <c r="D11" s="72"/>
      <c r="E11" s="6"/>
      <c r="F11">
        <f ca="1">IF(C11="",0,IF(E11="X",5000001,RAND()*1000*20))</f>
        <v>0</v>
      </c>
      <c r="H11" s="37">
        <v>10</v>
      </c>
      <c r="I11" s="3">
        <f t="shared" si="1"/>
        <v>0</v>
      </c>
      <c r="J11" s="71"/>
      <c r="K11" s="72"/>
    </row>
    <row r="12" spans="1:19" ht="22.15" customHeight="1" x14ac:dyDescent="0.35">
      <c r="A12" s="37">
        <v>11</v>
      </c>
      <c r="B12" s="3">
        <f t="shared" si="0"/>
        <v>0</v>
      </c>
      <c r="C12" s="71"/>
      <c r="D12" s="72"/>
      <c r="E12" s="6"/>
      <c r="F12">
        <f ca="1">IF(C12="",0,IF(E12="X",5000017,RAND()*1000*20))</f>
        <v>0</v>
      </c>
      <c r="H12" s="37">
        <v>11</v>
      </c>
      <c r="I12" s="3">
        <f t="shared" si="1"/>
        <v>0</v>
      </c>
      <c r="J12" s="71"/>
      <c r="K12" s="72"/>
    </row>
    <row r="13" spans="1:19" ht="22.15" customHeight="1" x14ac:dyDescent="0.35">
      <c r="A13" s="37">
        <v>12</v>
      </c>
      <c r="B13" s="3">
        <f t="shared" si="0"/>
        <v>0</v>
      </c>
      <c r="C13" s="73"/>
      <c r="D13" s="72"/>
      <c r="E13" s="6"/>
      <c r="F13">
        <f ca="1">IF(C13="",0,IF(E13="X",5000010,RAND()*1000*20))</f>
        <v>0</v>
      </c>
      <c r="H13" s="37">
        <v>12</v>
      </c>
      <c r="I13" s="3">
        <f t="shared" si="1"/>
        <v>0</v>
      </c>
      <c r="J13" s="73"/>
      <c r="K13" s="72"/>
    </row>
    <row r="14" spans="1:19" ht="22.15" customHeight="1" x14ac:dyDescent="0.35">
      <c r="A14" s="37">
        <v>13</v>
      </c>
      <c r="B14" s="3">
        <f t="shared" si="0"/>
        <v>0</v>
      </c>
      <c r="C14" s="71"/>
      <c r="D14" s="72"/>
      <c r="E14" s="6"/>
      <c r="F14">
        <f ca="1">IF(C14="",0,IF(E14="X",5000005,RAND()*1000*20))</f>
        <v>0</v>
      </c>
      <c r="H14" s="37">
        <v>13</v>
      </c>
      <c r="I14" s="3">
        <f t="shared" si="1"/>
        <v>0</v>
      </c>
      <c r="J14" s="71"/>
      <c r="K14" s="72"/>
    </row>
    <row r="15" spans="1:19" ht="22.15" customHeight="1" x14ac:dyDescent="0.35">
      <c r="A15" s="37">
        <v>14</v>
      </c>
      <c r="B15" s="3">
        <f t="shared" si="0"/>
        <v>0</v>
      </c>
      <c r="C15" s="71"/>
      <c r="D15" s="72"/>
      <c r="E15" s="6"/>
      <c r="F15">
        <f ca="1">IF(C15="",0,IF(E15="X",5000019,RAND()*1000*20))</f>
        <v>0</v>
      </c>
      <c r="H15" s="37">
        <v>14</v>
      </c>
      <c r="I15" s="3">
        <f t="shared" si="1"/>
        <v>0</v>
      </c>
      <c r="J15" s="71"/>
      <c r="K15" s="72"/>
    </row>
    <row r="16" spans="1:19" ht="22.15" customHeight="1" x14ac:dyDescent="0.35">
      <c r="A16" s="37">
        <v>15</v>
      </c>
      <c r="B16" s="3">
        <f t="shared" si="0"/>
        <v>0</v>
      </c>
      <c r="C16" s="71"/>
      <c r="D16" s="72"/>
      <c r="E16" s="6"/>
      <c r="F16">
        <f ca="1">IF(C16="",0,IF(E16="X",5000012,RAND()*1000*20))</f>
        <v>0</v>
      </c>
      <c r="H16" s="37">
        <v>15</v>
      </c>
      <c r="I16" s="3">
        <f t="shared" si="1"/>
        <v>0</v>
      </c>
      <c r="J16" s="71"/>
      <c r="K16" s="72"/>
    </row>
    <row r="17" spans="1:11" ht="22.15" customHeight="1" x14ac:dyDescent="0.35">
      <c r="A17" s="37">
        <v>16</v>
      </c>
      <c r="B17" s="3">
        <f t="shared" si="0"/>
        <v>0</v>
      </c>
      <c r="C17" s="71"/>
      <c r="D17" s="72"/>
      <c r="E17" s="6"/>
      <c r="F17">
        <f t="shared" ref="F17:F33" ca="1" si="2">IF(C17="",0,IF(E17="X",5000012,RAND()*1000*20))</f>
        <v>0</v>
      </c>
      <c r="H17" s="37">
        <v>16</v>
      </c>
      <c r="I17" s="3">
        <f t="shared" si="1"/>
        <v>0</v>
      </c>
      <c r="J17" s="71"/>
      <c r="K17" s="72"/>
    </row>
    <row r="18" spans="1:11" ht="22.15" customHeight="1" x14ac:dyDescent="0.35">
      <c r="A18" s="37">
        <v>17</v>
      </c>
      <c r="B18" s="3">
        <f t="shared" si="0"/>
        <v>0</v>
      </c>
      <c r="C18" s="71"/>
      <c r="D18" s="72"/>
      <c r="E18" s="6"/>
      <c r="F18">
        <f t="shared" ca="1" si="2"/>
        <v>0</v>
      </c>
    </row>
    <row r="19" spans="1:11" ht="22.15" customHeight="1" x14ac:dyDescent="0.35">
      <c r="A19" s="37">
        <v>18</v>
      </c>
      <c r="B19" s="3">
        <f t="shared" si="0"/>
        <v>0</v>
      </c>
      <c r="C19" s="71"/>
      <c r="D19" s="72"/>
      <c r="E19" s="6"/>
      <c r="F19">
        <f t="shared" ca="1" si="2"/>
        <v>0</v>
      </c>
      <c r="H19" s="37" t="s">
        <v>1</v>
      </c>
      <c r="I19" s="3"/>
      <c r="J19" s="37" t="s">
        <v>0</v>
      </c>
      <c r="K19" s="76" t="s">
        <v>7</v>
      </c>
    </row>
    <row r="20" spans="1:11" ht="22.15" customHeight="1" x14ac:dyDescent="0.35">
      <c r="A20" s="37">
        <v>19</v>
      </c>
      <c r="B20" s="3">
        <f t="shared" si="0"/>
        <v>0</v>
      </c>
      <c r="C20" s="71"/>
      <c r="D20" s="72"/>
      <c r="E20" s="6"/>
      <c r="F20">
        <f t="shared" ca="1" si="2"/>
        <v>0</v>
      </c>
      <c r="H20" s="37">
        <v>1</v>
      </c>
      <c r="I20" s="3">
        <f>K20</f>
        <v>0</v>
      </c>
      <c r="J20" s="71"/>
      <c r="K20" s="72"/>
    </row>
    <row r="21" spans="1:11" ht="22.15" customHeight="1" x14ac:dyDescent="0.35">
      <c r="A21" s="37">
        <v>20</v>
      </c>
      <c r="B21" s="3">
        <f t="shared" si="0"/>
        <v>0</v>
      </c>
      <c r="C21" s="71"/>
      <c r="D21" s="72"/>
      <c r="E21" s="6"/>
      <c r="F21">
        <f t="shared" ca="1" si="2"/>
        <v>0</v>
      </c>
      <c r="H21" s="37">
        <v>2</v>
      </c>
      <c r="I21" s="3">
        <f t="shared" ref="I21:I27" si="3">K21</f>
        <v>0</v>
      </c>
      <c r="J21" s="71"/>
      <c r="K21" s="72"/>
    </row>
    <row r="22" spans="1:11" ht="22.15" customHeight="1" x14ac:dyDescent="0.35">
      <c r="A22" s="37">
        <v>21</v>
      </c>
      <c r="B22" s="3">
        <f t="shared" si="0"/>
        <v>0</v>
      </c>
      <c r="C22" s="71"/>
      <c r="D22" s="72"/>
      <c r="E22" s="6"/>
      <c r="F22">
        <f t="shared" ca="1" si="2"/>
        <v>0</v>
      </c>
      <c r="H22" s="37">
        <v>3</v>
      </c>
      <c r="I22" s="3">
        <f t="shared" si="3"/>
        <v>0</v>
      </c>
      <c r="J22" s="71"/>
      <c r="K22" s="72"/>
    </row>
    <row r="23" spans="1:11" ht="22.15" customHeight="1" x14ac:dyDescent="0.35">
      <c r="A23" s="37">
        <v>22</v>
      </c>
      <c r="B23" s="3">
        <f t="shared" si="0"/>
        <v>0</v>
      </c>
      <c r="C23" s="71"/>
      <c r="D23" s="72"/>
      <c r="E23" s="6"/>
      <c r="F23">
        <f t="shared" ca="1" si="2"/>
        <v>0</v>
      </c>
      <c r="H23" s="37">
        <v>4</v>
      </c>
      <c r="I23" s="3">
        <f t="shared" si="3"/>
        <v>0</v>
      </c>
      <c r="J23" s="71"/>
      <c r="K23" s="72"/>
    </row>
    <row r="24" spans="1:11" ht="22.15" customHeight="1" x14ac:dyDescent="0.35">
      <c r="A24" s="37">
        <v>23</v>
      </c>
      <c r="B24" s="3">
        <f t="shared" si="0"/>
        <v>0</v>
      </c>
      <c r="C24" s="71"/>
      <c r="D24" s="72"/>
      <c r="E24" s="6"/>
      <c r="F24">
        <f t="shared" ca="1" si="2"/>
        <v>0</v>
      </c>
      <c r="H24" s="37">
        <v>5</v>
      </c>
      <c r="I24" s="3">
        <f t="shared" si="3"/>
        <v>0</v>
      </c>
      <c r="J24" s="71"/>
      <c r="K24" s="72"/>
    </row>
    <row r="25" spans="1:11" ht="22.15" customHeight="1" x14ac:dyDescent="0.35">
      <c r="A25" s="37">
        <v>24</v>
      </c>
      <c r="B25" s="3">
        <f t="shared" si="0"/>
        <v>0</v>
      </c>
      <c r="C25" s="71"/>
      <c r="D25" s="72"/>
      <c r="E25" s="6"/>
      <c r="F25">
        <f t="shared" ca="1" si="2"/>
        <v>0</v>
      </c>
      <c r="H25" s="37">
        <v>6</v>
      </c>
      <c r="I25" s="3">
        <f t="shared" si="3"/>
        <v>0</v>
      </c>
      <c r="J25" s="71"/>
      <c r="K25" s="72"/>
    </row>
    <row r="26" spans="1:11" ht="22.15" customHeight="1" x14ac:dyDescent="0.35">
      <c r="A26" s="37">
        <v>25</v>
      </c>
      <c r="B26" s="3">
        <f t="shared" si="0"/>
        <v>0</v>
      </c>
      <c r="C26" s="71"/>
      <c r="D26" s="72"/>
      <c r="E26" s="6"/>
      <c r="F26">
        <f t="shared" ca="1" si="2"/>
        <v>0</v>
      </c>
      <c r="H26" s="37">
        <v>7</v>
      </c>
      <c r="I26" s="3">
        <f t="shared" si="3"/>
        <v>0</v>
      </c>
      <c r="J26" s="71"/>
      <c r="K26" s="72"/>
    </row>
    <row r="27" spans="1:11" ht="22.15" customHeight="1" x14ac:dyDescent="0.35">
      <c r="A27" s="37">
        <v>26</v>
      </c>
      <c r="B27" s="3">
        <f t="shared" si="0"/>
        <v>0</v>
      </c>
      <c r="C27" s="71"/>
      <c r="D27" s="72"/>
      <c r="E27" s="6"/>
      <c r="F27">
        <f t="shared" ca="1" si="2"/>
        <v>0</v>
      </c>
      <c r="H27" s="37">
        <v>8</v>
      </c>
      <c r="I27" s="3">
        <f t="shared" si="3"/>
        <v>0</v>
      </c>
      <c r="J27" s="71"/>
      <c r="K27" s="72"/>
    </row>
    <row r="28" spans="1:11" ht="22.15" customHeight="1" x14ac:dyDescent="0.35">
      <c r="A28" s="37">
        <v>27</v>
      </c>
      <c r="B28" s="3">
        <f t="shared" si="0"/>
        <v>0</v>
      </c>
      <c r="C28" s="71"/>
      <c r="D28" s="72"/>
      <c r="E28" s="6"/>
      <c r="F28">
        <f t="shared" ca="1" si="2"/>
        <v>0</v>
      </c>
    </row>
    <row r="29" spans="1:11" ht="22.15" customHeight="1" x14ac:dyDescent="0.35">
      <c r="A29" s="37">
        <v>28</v>
      </c>
      <c r="B29" s="3">
        <f t="shared" si="0"/>
        <v>0</v>
      </c>
      <c r="C29" s="71"/>
      <c r="D29" s="72"/>
      <c r="E29" s="6"/>
      <c r="F29">
        <f t="shared" ca="1" si="2"/>
        <v>0</v>
      </c>
      <c r="H29" s="37" t="s">
        <v>1</v>
      </c>
      <c r="I29" s="3"/>
      <c r="J29" s="37" t="s">
        <v>0</v>
      </c>
      <c r="K29" s="76" t="s">
        <v>7</v>
      </c>
    </row>
    <row r="30" spans="1:11" ht="22.15" customHeight="1" x14ac:dyDescent="0.35">
      <c r="A30" s="37">
        <v>29</v>
      </c>
      <c r="B30" s="3">
        <f t="shared" si="0"/>
        <v>0</v>
      </c>
      <c r="C30" s="71"/>
      <c r="D30" s="72"/>
      <c r="E30" s="6"/>
      <c r="F30">
        <f t="shared" ca="1" si="2"/>
        <v>0</v>
      </c>
      <c r="H30" s="37">
        <v>1</v>
      </c>
      <c r="I30" s="3">
        <f>K30</f>
        <v>0</v>
      </c>
      <c r="J30" s="71"/>
      <c r="K30" s="72"/>
    </row>
    <row r="31" spans="1:11" ht="22.15" customHeight="1" x14ac:dyDescent="0.35">
      <c r="A31" s="37">
        <v>30</v>
      </c>
      <c r="B31" s="3">
        <f t="shared" si="0"/>
        <v>0</v>
      </c>
      <c r="C31" s="71"/>
      <c r="D31" s="72"/>
      <c r="E31" s="6"/>
      <c r="F31">
        <f t="shared" ca="1" si="2"/>
        <v>0</v>
      </c>
      <c r="H31" s="37">
        <v>2</v>
      </c>
      <c r="I31" s="3">
        <f t="shared" ref="I31:I33" si="4">K31</f>
        <v>0</v>
      </c>
      <c r="J31" s="71"/>
      <c r="K31" s="72"/>
    </row>
    <row r="32" spans="1:11" ht="22.15" customHeight="1" x14ac:dyDescent="0.35">
      <c r="A32" s="37">
        <v>31</v>
      </c>
      <c r="B32" s="3">
        <f t="shared" si="0"/>
        <v>0</v>
      </c>
      <c r="C32" s="71"/>
      <c r="D32" s="72"/>
      <c r="E32" s="6"/>
      <c r="F32">
        <f t="shared" ca="1" si="2"/>
        <v>0</v>
      </c>
      <c r="H32" s="37">
        <v>3</v>
      </c>
      <c r="I32" s="3">
        <f t="shared" si="4"/>
        <v>0</v>
      </c>
      <c r="J32" s="71"/>
      <c r="K32" s="72"/>
    </row>
    <row r="33" spans="1:11" ht="22.15" customHeight="1" x14ac:dyDescent="0.35">
      <c r="A33" s="37">
        <v>32</v>
      </c>
      <c r="B33" s="3">
        <f t="shared" si="0"/>
        <v>0</v>
      </c>
      <c r="C33" s="71"/>
      <c r="D33" s="72"/>
      <c r="E33" s="6"/>
      <c r="F33">
        <f t="shared" ca="1" si="2"/>
        <v>0</v>
      </c>
      <c r="H33" s="37">
        <v>4</v>
      </c>
      <c r="I33" s="3">
        <f t="shared" si="4"/>
        <v>0</v>
      </c>
      <c r="J33" s="71"/>
      <c r="K33" s="72"/>
    </row>
    <row r="34" spans="1:11" x14ac:dyDescent="0.35">
      <c r="C34" s="2">
        <f>COUNTA(C2:C33)</f>
        <v>0</v>
      </c>
      <c r="E34" s="40">
        <f>COUNTA(E2:E33)</f>
        <v>0</v>
      </c>
    </row>
  </sheetData>
  <sheetProtection algorithmName="SHA-512" hashValue="PRXIT6VBDAPtGLif9KSQO2KE1UPeYTYBKOhDPDEneQxHx6v81EDehEotKvjAYSFLJj28Up8ddODFV/X70zb1cg==" saltValue="m2bKqiJh70q9qkfi5BBW/w==" spinCount="100000" sheet="1" objects="1" scenarios="1"/>
  <protectedRanges>
    <protectedRange sqref="C2:E33 J2:K17 J20:K27 J30:K33" name="Bereich1"/>
  </protectedRanges>
  <sortState ref="C2:F25">
    <sortCondition descending="1" ref="F2:F25"/>
  </sortState>
  <mergeCells count="1">
    <mergeCell ref="R1:S1"/>
  </mergeCells>
  <phoneticPr fontId="7" type="noConversion"/>
  <conditionalFormatting sqref="C2:D2">
    <cfRule type="expression" dxfId="96" priority="10">
      <formula>$D2="X"</formula>
    </cfRule>
  </conditionalFormatting>
  <conditionalFormatting sqref="C3:D33">
    <cfRule type="expression" dxfId="95" priority="9">
      <formula>$D3="X"</formula>
    </cfRule>
  </conditionalFormatting>
  <conditionalFormatting sqref="E2">
    <cfRule type="expression" dxfId="94" priority="8">
      <formula>$D2="X"</formula>
    </cfRule>
  </conditionalFormatting>
  <conditionalFormatting sqref="E3:E33">
    <cfRule type="expression" dxfId="93" priority="7">
      <formula>$D3="X"</formula>
    </cfRule>
  </conditionalFormatting>
  <conditionalFormatting sqref="J2:K2">
    <cfRule type="expression" dxfId="92" priority="6">
      <formula>$D2="X"</formula>
    </cfRule>
  </conditionalFormatting>
  <conditionalFormatting sqref="J3:K17">
    <cfRule type="expression" dxfId="91" priority="5">
      <formula>$D3="X"</formula>
    </cfRule>
  </conditionalFormatting>
  <conditionalFormatting sqref="J20:K20">
    <cfRule type="expression" dxfId="90" priority="4">
      <formula>$D20="X"</formula>
    </cfRule>
  </conditionalFormatting>
  <conditionalFormatting sqref="J21:K27">
    <cfRule type="expression" dxfId="89" priority="3">
      <formula>$D21="X"</formula>
    </cfRule>
  </conditionalFormatting>
  <conditionalFormatting sqref="J30:K30">
    <cfRule type="expression" dxfId="88" priority="2">
      <formula>$D30="X"</formula>
    </cfRule>
  </conditionalFormatting>
  <conditionalFormatting sqref="J31:K33">
    <cfRule type="expression" dxfId="87" priority="1">
      <formula>$D31="X"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C00000"/>
  </sheetPr>
  <dimension ref="A1:N38"/>
  <sheetViews>
    <sheetView showGridLines="0" showRowColHeader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" sqref="P1"/>
    </sheetView>
  </sheetViews>
  <sheetFormatPr baseColWidth="10" defaultRowHeight="15" x14ac:dyDescent="0.25"/>
  <cols>
    <col min="2" max="2" width="4.140625" customWidth="1"/>
    <col min="3" max="3" width="4" hidden="1" customWidth="1"/>
    <col min="4" max="4" width="7.85546875" style="5" bestFit="1" customWidth="1"/>
    <col min="5" max="5" width="26.7109375" style="4" customWidth="1"/>
    <col min="6" max="6" width="6.7109375" style="4" customWidth="1"/>
    <col min="7" max="7" width="4.140625" customWidth="1"/>
    <col min="8" max="8" width="2.28515625" customWidth="1"/>
    <col min="9" max="9" width="4.140625" customWidth="1"/>
    <col min="10" max="10" width="6.7109375" customWidth="1"/>
    <col min="11" max="11" width="6.85546875" hidden="1" customWidth="1"/>
    <col min="12" max="12" width="27" customWidth="1"/>
    <col min="13" max="14" width="12.85546875" customWidth="1"/>
    <col min="15" max="15" width="31.140625" customWidth="1"/>
  </cols>
  <sheetData>
    <row r="1" spans="1:14" ht="37.15" customHeight="1" x14ac:dyDescent="0.25">
      <c r="A1" s="127" t="s">
        <v>25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26.45" customHeight="1" x14ac:dyDescent="0.25">
      <c r="A2" s="134" t="s">
        <v>26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21.75" customHeight="1" thickBot="1" x14ac:dyDescent="0.3">
      <c r="A3" s="74" t="s">
        <v>20</v>
      </c>
      <c r="B3" s="74" t="s">
        <v>19</v>
      </c>
      <c r="C3" s="74"/>
      <c r="D3" s="74" t="s">
        <v>14</v>
      </c>
      <c r="E3" s="74" t="s">
        <v>15</v>
      </c>
      <c r="F3" s="74" t="s">
        <v>16</v>
      </c>
      <c r="G3" s="74" t="s">
        <v>17</v>
      </c>
      <c r="H3" s="74"/>
      <c r="I3" s="74" t="s">
        <v>18</v>
      </c>
      <c r="J3" s="74" t="s">
        <v>16</v>
      </c>
      <c r="K3" s="74"/>
      <c r="L3" s="74" t="s">
        <v>0</v>
      </c>
      <c r="M3" s="74" t="s">
        <v>12</v>
      </c>
      <c r="N3" s="74" t="s">
        <v>13</v>
      </c>
    </row>
    <row r="4" spans="1:14" ht="18.600000000000001" customHeight="1" x14ac:dyDescent="0.25">
      <c r="A4" s="135" t="s">
        <v>22</v>
      </c>
      <c r="B4" s="113">
        <v>1</v>
      </c>
      <c r="C4" s="78">
        <v>1</v>
      </c>
      <c r="D4" s="80">
        <v>0.4375</v>
      </c>
      <c r="E4" s="107" t="str">
        <f>IFERROR(VLOOKUP(C4,Spieler!$B$2:$C$33,2,FALSE),"")</f>
        <v/>
      </c>
      <c r="F4" s="99"/>
      <c r="G4" s="100">
        <f>IF(L4="FREILOS",1,IF(F4&gt;J4,1,0))</f>
        <v>0</v>
      </c>
      <c r="H4" s="48" t="s">
        <v>5</v>
      </c>
      <c r="I4" s="100">
        <f t="shared" ref="I4:I19" si="0">IF(J4&gt;F4,1,0)</f>
        <v>0</v>
      </c>
      <c r="J4" s="101"/>
      <c r="K4" s="93">
        <v>32</v>
      </c>
      <c r="L4" s="108" t="str">
        <f>IFERROR(VLOOKUP(K4,Spieler!$B$2:$C$33,2,FALSE),"")</f>
        <v/>
      </c>
      <c r="M4" s="109"/>
      <c r="N4" s="7"/>
    </row>
    <row r="5" spans="1:14" ht="18.600000000000001" customHeight="1" x14ac:dyDescent="0.25">
      <c r="A5" s="136"/>
      <c r="B5" s="114">
        <v>2</v>
      </c>
      <c r="C5" s="77">
        <v>11</v>
      </c>
      <c r="D5" s="81">
        <f>D4+TIME(0,15,0)</f>
        <v>0.44791666666666669</v>
      </c>
      <c r="E5" s="98" t="str">
        <f>IFERROR(VLOOKUP(C5,Spieler!$B$2:$C$33,2,FALSE),"")</f>
        <v/>
      </c>
      <c r="F5" s="102"/>
      <c r="G5" s="95">
        <f t="shared" ref="G5:G19" si="1">IF(L5="FREILOS",1,IF(F5&gt;J5,1,0))</f>
        <v>0</v>
      </c>
      <c r="H5" s="53" t="s">
        <v>5</v>
      </c>
      <c r="I5" s="95">
        <f t="shared" si="0"/>
        <v>0</v>
      </c>
      <c r="J5" s="103"/>
      <c r="K5" s="83">
        <v>22</v>
      </c>
      <c r="L5" s="96" t="str">
        <f>IFERROR(VLOOKUP(K5,Spieler!$B$2:$C$33,2,FALSE),"")</f>
        <v/>
      </c>
      <c r="M5" s="97"/>
      <c r="N5" s="8"/>
    </row>
    <row r="6" spans="1:14" ht="18.600000000000001" customHeight="1" x14ac:dyDescent="0.25">
      <c r="A6" s="136"/>
      <c r="B6" s="114">
        <v>3</v>
      </c>
      <c r="C6" s="77">
        <v>14</v>
      </c>
      <c r="D6" s="81">
        <f t="shared" ref="D6:D18" si="2">D5+TIME(0,15,0)</f>
        <v>0.45833333333333337</v>
      </c>
      <c r="E6" s="98" t="str">
        <f>IFERROR(VLOOKUP(C6,Spieler!$B$2:$C$33,2,FALSE),"")</f>
        <v/>
      </c>
      <c r="F6" s="102"/>
      <c r="G6" s="95">
        <f t="shared" si="1"/>
        <v>0</v>
      </c>
      <c r="H6" s="53" t="s">
        <v>5</v>
      </c>
      <c r="I6" s="95">
        <f t="shared" si="0"/>
        <v>0</v>
      </c>
      <c r="J6" s="103"/>
      <c r="K6" s="83">
        <v>18</v>
      </c>
      <c r="L6" s="96" t="str">
        <f>IFERROR(VLOOKUP(K6,Spieler!$B$2:$C$33,2,FALSE),"")</f>
        <v/>
      </c>
      <c r="M6" s="97"/>
      <c r="N6" s="8"/>
    </row>
    <row r="7" spans="1:14" ht="18.600000000000001" customHeight="1" x14ac:dyDescent="0.25">
      <c r="A7" s="136"/>
      <c r="B7" s="114">
        <v>4</v>
      </c>
      <c r="C7" s="77">
        <v>7</v>
      </c>
      <c r="D7" s="81">
        <f t="shared" si="2"/>
        <v>0.46875000000000006</v>
      </c>
      <c r="E7" s="98" t="str">
        <f>IFERROR(VLOOKUP(C7,Spieler!$B$2:$C$33,2,FALSE),"")</f>
        <v/>
      </c>
      <c r="F7" s="102"/>
      <c r="G7" s="95">
        <f t="shared" si="1"/>
        <v>0</v>
      </c>
      <c r="H7" s="53" t="s">
        <v>5</v>
      </c>
      <c r="I7" s="95">
        <f t="shared" si="0"/>
        <v>0</v>
      </c>
      <c r="J7" s="103"/>
      <c r="K7" s="83">
        <v>26</v>
      </c>
      <c r="L7" s="96" t="str">
        <f>IFERROR(VLOOKUP(K7,Spieler!$B$2:$C$33,2,FALSE),"")</f>
        <v/>
      </c>
      <c r="M7" s="97"/>
      <c r="N7" s="8"/>
    </row>
    <row r="8" spans="1:14" ht="18.600000000000001" customHeight="1" x14ac:dyDescent="0.25">
      <c r="A8" s="136"/>
      <c r="B8" s="114">
        <v>5</v>
      </c>
      <c r="C8" s="77">
        <v>5</v>
      </c>
      <c r="D8" s="81">
        <f t="shared" si="2"/>
        <v>0.47916666666666674</v>
      </c>
      <c r="E8" s="98" t="str">
        <f>IFERROR(VLOOKUP(C8,Spieler!$B$2:$C$33,2,FALSE),"")</f>
        <v/>
      </c>
      <c r="F8" s="102"/>
      <c r="G8" s="95">
        <f>IF(L8="FREILOS",1,IF(F8&gt;J8,1,0))</f>
        <v>0</v>
      </c>
      <c r="H8" s="53" t="s">
        <v>5</v>
      </c>
      <c r="I8" s="95">
        <f t="shared" si="0"/>
        <v>0</v>
      </c>
      <c r="J8" s="103"/>
      <c r="K8" s="83">
        <v>28</v>
      </c>
      <c r="L8" s="96" t="str">
        <f>IFERROR(VLOOKUP(K8,Spieler!$B$2:$C$33,2,FALSE),"")</f>
        <v/>
      </c>
      <c r="M8" s="97"/>
      <c r="N8" s="8"/>
    </row>
    <row r="9" spans="1:14" ht="18.600000000000001" customHeight="1" x14ac:dyDescent="0.25">
      <c r="A9" s="136"/>
      <c r="B9" s="114">
        <v>6</v>
      </c>
      <c r="C9" s="77">
        <v>15</v>
      </c>
      <c r="D9" s="81">
        <f t="shared" si="2"/>
        <v>0.48958333333333343</v>
      </c>
      <c r="E9" s="98" t="str">
        <f>IFERROR(VLOOKUP(C9,Spieler!$B$2:$C$33,2,FALSE),"")</f>
        <v/>
      </c>
      <c r="F9" s="102"/>
      <c r="G9" s="95">
        <f t="shared" si="1"/>
        <v>0</v>
      </c>
      <c r="H9" s="53" t="s">
        <v>5</v>
      </c>
      <c r="I9" s="95">
        <f t="shared" si="0"/>
        <v>0</v>
      </c>
      <c r="J9" s="103"/>
      <c r="K9" s="83">
        <v>19</v>
      </c>
      <c r="L9" s="96" t="str">
        <f>IFERROR(VLOOKUP(K9,Spieler!$B$2:$C$33,2,FALSE),"")</f>
        <v/>
      </c>
      <c r="M9" s="97"/>
      <c r="N9" s="8"/>
    </row>
    <row r="10" spans="1:14" ht="18.600000000000001" customHeight="1" x14ac:dyDescent="0.25">
      <c r="A10" s="136"/>
      <c r="B10" s="114">
        <v>7</v>
      </c>
      <c r="C10" s="77">
        <v>9</v>
      </c>
      <c r="D10" s="81">
        <f t="shared" si="2"/>
        <v>0.50000000000000011</v>
      </c>
      <c r="E10" s="98" t="str">
        <f>IFERROR(VLOOKUP(C10,Spieler!$B$2:$C$33,2,FALSE),"")</f>
        <v/>
      </c>
      <c r="F10" s="102"/>
      <c r="G10" s="95">
        <f t="shared" si="1"/>
        <v>0</v>
      </c>
      <c r="H10" s="53" t="s">
        <v>5</v>
      </c>
      <c r="I10" s="95">
        <f t="shared" si="0"/>
        <v>0</v>
      </c>
      <c r="J10" s="103"/>
      <c r="K10" s="83">
        <v>24</v>
      </c>
      <c r="L10" s="96" t="str">
        <f>IFERROR(VLOOKUP(K10,Spieler!$B$2:$C$33,2,FALSE),"")</f>
        <v/>
      </c>
      <c r="M10" s="97"/>
      <c r="N10" s="8"/>
    </row>
    <row r="11" spans="1:14" ht="18.600000000000001" customHeight="1" thickBot="1" x14ac:dyDescent="0.3">
      <c r="A11" s="136"/>
      <c r="B11" s="115">
        <v>8</v>
      </c>
      <c r="C11" s="79">
        <v>4</v>
      </c>
      <c r="D11" s="82">
        <f t="shared" si="2"/>
        <v>0.51041666666666674</v>
      </c>
      <c r="E11" s="110" t="str">
        <f>IFERROR(VLOOKUP(C11,Spieler!$B$2:$C$33,2,FALSE),"")</f>
        <v/>
      </c>
      <c r="F11" s="104"/>
      <c r="G11" s="105">
        <f t="shared" si="1"/>
        <v>0</v>
      </c>
      <c r="H11" s="58" t="s">
        <v>5</v>
      </c>
      <c r="I11" s="105">
        <f t="shared" si="0"/>
        <v>0</v>
      </c>
      <c r="J11" s="106"/>
      <c r="K11" s="94">
        <v>29</v>
      </c>
      <c r="L11" s="111" t="str">
        <f>IFERROR(VLOOKUP(K11,Spieler!$B$2:$C$33,2,FALSE),"")</f>
        <v/>
      </c>
      <c r="M11" s="112"/>
      <c r="N11" s="9"/>
    </row>
    <row r="12" spans="1:14" ht="18.600000000000001" customHeight="1" x14ac:dyDescent="0.25">
      <c r="A12" s="136"/>
      <c r="B12" s="113">
        <v>9</v>
      </c>
      <c r="C12" s="78">
        <v>3</v>
      </c>
      <c r="D12" s="80">
        <f t="shared" si="2"/>
        <v>0.52083333333333337</v>
      </c>
      <c r="E12" s="107" t="str">
        <f>IFERROR(VLOOKUP(C12,Spieler!$B$2:$C$33,2,FALSE),"")</f>
        <v/>
      </c>
      <c r="F12" s="99"/>
      <c r="G12" s="100">
        <f t="shared" si="1"/>
        <v>0</v>
      </c>
      <c r="H12" s="48" t="s">
        <v>5</v>
      </c>
      <c r="I12" s="100">
        <f t="shared" si="0"/>
        <v>0</v>
      </c>
      <c r="J12" s="101"/>
      <c r="K12" s="93">
        <v>30</v>
      </c>
      <c r="L12" s="108" t="str">
        <f>IFERROR(VLOOKUP(K12,Spieler!$B$2:$C$33,2,FALSE),"")</f>
        <v/>
      </c>
      <c r="M12" s="109"/>
      <c r="N12" s="7"/>
    </row>
    <row r="13" spans="1:14" ht="18.600000000000001" customHeight="1" x14ac:dyDescent="0.25">
      <c r="A13" s="136"/>
      <c r="B13" s="114">
        <v>10</v>
      </c>
      <c r="C13" s="77">
        <v>10</v>
      </c>
      <c r="D13" s="81">
        <f t="shared" si="2"/>
        <v>0.53125</v>
      </c>
      <c r="E13" s="98" t="str">
        <f>IFERROR(VLOOKUP(C13,Spieler!$B$2:$C$33,2,FALSE),"")</f>
        <v/>
      </c>
      <c r="F13" s="102"/>
      <c r="G13" s="95">
        <f t="shared" si="1"/>
        <v>0</v>
      </c>
      <c r="H13" s="53" t="s">
        <v>5</v>
      </c>
      <c r="I13" s="95">
        <f t="shared" si="0"/>
        <v>0</v>
      </c>
      <c r="J13" s="103"/>
      <c r="K13" s="83">
        <v>20</v>
      </c>
      <c r="L13" s="96" t="str">
        <f>IFERROR(VLOOKUP(K13,Spieler!$B$2:$C$33,2,FALSE),"")</f>
        <v/>
      </c>
      <c r="M13" s="97"/>
      <c r="N13" s="8"/>
    </row>
    <row r="14" spans="1:14" ht="18.600000000000001" customHeight="1" x14ac:dyDescent="0.25">
      <c r="A14" s="136"/>
      <c r="B14" s="114">
        <v>11</v>
      </c>
      <c r="C14" s="77">
        <v>16</v>
      </c>
      <c r="D14" s="81">
        <f t="shared" si="2"/>
        <v>0.54166666666666663</v>
      </c>
      <c r="E14" s="98" t="str">
        <f>IFERROR(VLOOKUP(C14,Spieler!$B$2:$C$33,2,FALSE),"")</f>
        <v/>
      </c>
      <c r="F14" s="102"/>
      <c r="G14" s="95">
        <f t="shared" si="1"/>
        <v>0</v>
      </c>
      <c r="H14" s="53" t="s">
        <v>5</v>
      </c>
      <c r="I14" s="95">
        <f t="shared" si="0"/>
        <v>0</v>
      </c>
      <c r="J14" s="103"/>
      <c r="K14" s="83">
        <v>23</v>
      </c>
      <c r="L14" s="96" t="str">
        <f>IFERROR(VLOOKUP(K14,Spieler!$B$2:$C$33,2,FALSE),"")</f>
        <v/>
      </c>
      <c r="M14" s="97"/>
      <c r="N14" s="8"/>
    </row>
    <row r="15" spans="1:14" ht="18.600000000000001" customHeight="1" x14ac:dyDescent="0.25">
      <c r="A15" s="136"/>
      <c r="B15" s="114">
        <v>12</v>
      </c>
      <c r="C15" s="77">
        <v>8</v>
      </c>
      <c r="D15" s="81">
        <f t="shared" si="2"/>
        <v>0.55208333333333326</v>
      </c>
      <c r="E15" s="98" t="str">
        <f>IFERROR(VLOOKUP(C15,Spieler!$B$2:$C$33,2,FALSE),"")</f>
        <v/>
      </c>
      <c r="F15" s="102"/>
      <c r="G15" s="95">
        <f t="shared" si="1"/>
        <v>0</v>
      </c>
      <c r="H15" s="53" t="s">
        <v>5</v>
      </c>
      <c r="I15" s="95">
        <f t="shared" si="0"/>
        <v>0</v>
      </c>
      <c r="J15" s="103"/>
      <c r="K15" s="83">
        <v>25</v>
      </c>
      <c r="L15" s="96" t="str">
        <f>IFERROR(VLOOKUP(K15,Spieler!$B$2:$C$33,2,FALSE),"")</f>
        <v/>
      </c>
      <c r="M15" s="97"/>
      <c r="N15" s="8"/>
    </row>
    <row r="16" spans="1:14" ht="18.600000000000001" customHeight="1" x14ac:dyDescent="0.25">
      <c r="A16" s="136"/>
      <c r="B16" s="114">
        <v>13</v>
      </c>
      <c r="C16" s="77">
        <v>6</v>
      </c>
      <c r="D16" s="81">
        <f t="shared" si="2"/>
        <v>0.56249999999999989</v>
      </c>
      <c r="E16" s="98" t="str">
        <f>IFERROR(VLOOKUP(C16,Spieler!$B$2:$C$33,2,FALSE),"")</f>
        <v/>
      </c>
      <c r="F16" s="102"/>
      <c r="G16" s="95">
        <f t="shared" si="1"/>
        <v>0</v>
      </c>
      <c r="H16" s="53" t="s">
        <v>5</v>
      </c>
      <c r="I16" s="95">
        <f t="shared" si="0"/>
        <v>0</v>
      </c>
      <c r="J16" s="103"/>
      <c r="K16" s="83">
        <v>27</v>
      </c>
      <c r="L16" s="96" t="str">
        <f>IFERROR(VLOOKUP(K16,Spieler!$B$2:$C$33,2,FALSE),"")</f>
        <v/>
      </c>
      <c r="M16" s="97"/>
      <c r="N16" s="8"/>
    </row>
    <row r="17" spans="1:14" ht="18.600000000000001" customHeight="1" x14ac:dyDescent="0.25">
      <c r="A17" s="136"/>
      <c r="B17" s="114">
        <v>14</v>
      </c>
      <c r="C17" s="77">
        <v>13</v>
      </c>
      <c r="D17" s="81">
        <f t="shared" si="2"/>
        <v>0.57291666666666652</v>
      </c>
      <c r="E17" s="98" t="str">
        <f>IFERROR(VLOOKUP(C17,Spieler!$B$2:$C$33,2,FALSE),"")</f>
        <v/>
      </c>
      <c r="F17" s="102"/>
      <c r="G17" s="95">
        <f t="shared" si="1"/>
        <v>0</v>
      </c>
      <c r="H17" s="53" t="s">
        <v>5</v>
      </c>
      <c r="I17" s="95">
        <f t="shared" si="0"/>
        <v>0</v>
      </c>
      <c r="J17" s="103"/>
      <c r="K17" s="83">
        <v>17</v>
      </c>
      <c r="L17" s="96" t="str">
        <f>IFERROR(VLOOKUP(K17,Spieler!$B$2:$C$33,2,FALSE),"")</f>
        <v/>
      </c>
      <c r="M17" s="97"/>
      <c r="N17" s="8"/>
    </row>
    <row r="18" spans="1:14" ht="18.600000000000001" customHeight="1" x14ac:dyDescent="0.25">
      <c r="A18" s="136"/>
      <c r="B18" s="114">
        <v>15</v>
      </c>
      <c r="C18" s="77">
        <v>12</v>
      </c>
      <c r="D18" s="81">
        <f t="shared" si="2"/>
        <v>0.58333333333333315</v>
      </c>
      <c r="E18" s="98" t="str">
        <f>IFERROR(VLOOKUP(C18,Spieler!$B$2:$C$33,2,FALSE),"")</f>
        <v/>
      </c>
      <c r="F18" s="102"/>
      <c r="G18" s="95">
        <f t="shared" si="1"/>
        <v>0</v>
      </c>
      <c r="H18" s="53" t="s">
        <v>5</v>
      </c>
      <c r="I18" s="95">
        <f t="shared" si="0"/>
        <v>0</v>
      </c>
      <c r="J18" s="103"/>
      <c r="K18" s="83">
        <v>21</v>
      </c>
      <c r="L18" s="96" t="str">
        <f>IFERROR(VLOOKUP(K18,Spieler!$B$2:$C$33,2,FALSE),"")</f>
        <v/>
      </c>
      <c r="M18" s="97"/>
      <c r="N18" s="8"/>
    </row>
    <row r="19" spans="1:14" ht="18.600000000000001" customHeight="1" thickBot="1" x14ac:dyDescent="0.3">
      <c r="A19" s="137"/>
      <c r="B19" s="115">
        <v>16</v>
      </c>
      <c r="C19" s="79">
        <v>2</v>
      </c>
      <c r="D19" s="82">
        <f>D18+TIME(0,15,0)</f>
        <v>0.59374999999999978</v>
      </c>
      <c r="E19" s="110" t="str">
        <f>IFERROR(VLOOKUP(C19,Spieler!$B$2:$C$33,2,FALSE),"")</f>
        <v/>
      </c>
      <c r="F19" s="104"/>
      <c r="G19" s="105">
        <f t="shared" si="1"/>
        <v>0</v>
      </c>
      <c r="H19" s="58" t="s">
        <v>5</v>
      </c>
      <c r="I19" s="105">
        <f t="shared" si="0"/>
        <v>0</v>
      </c>
      <c r="J19" s="106"/>
      <c r="K19" s="94">
        <v>31</v>
      </c>
      <c r="L19" s="111" t="str">
        <f>IFERROR(VLOOKUP(K19,Spieler!$B$2:$C$33,2,FALSE),"")</f>
        <v/>
      </c>
      <c r="M19" s="112"/>
      <c r="N19" s="9"/>
    </row>
    <row r="20" spans="1:14" s="92" customFormat="1" ht="6.75" customHeight="1" thickBot="1" x14ac:dyDescent="0.3">
      <c r="A20" s="87"/>
      <c r="B20" s="88"/>
      <c r="C20" s="88"/>
      <c r="D20" s="89"/>
      <c r="E20" s="88"/>
      <c r="F20" s="88"/>
      <c r="G20" s="90"/>
      <c r="H20" s="91"/>
      <c r="I20" s="90"/>
      <c r="J20" s="88"/>
      <c r="K20" s="88"/>
      <c r="L20" s="88"/>
      <c r="M20" s="88"/>
      <c r="N20" s="88"/>
    </row>
    <row r="21" spans="1:14" s="36" customFormat="1" ht="20.25" customHeight="1" x14ac:dyDescent="0.25">
      <c r="A21" s="128" t="s">
        <v>21</v>
      </c>
      <c r="B21" s="121">
        <v>17</v>
      </c>
      <c r="C21" s="45">
        <v>1</v>
      </c>
      <c r="D21" s="46">
        <v>0.60416666666666663</v>
      </c>
      <c r="E21" s="107" t="str">
        <f>IFERROR(VLOOKUP(C21,Spieler!$I$2:$J$17,2,FALSE),"")</f>
        <v/>
      </c>
      <c r="F21" s="84"/>
      <c r="G21" s="47">
        <f>IF(L21="FREILOS",1,IF(F21&gt;J21,1,0))</f>
        <v>0</v>
      </c>
      <c r="H21" s="48" t="s">
        <v>5</v>
      </c>
      <c r="I21" s="49">
        <f>IF(J21&gt;F21,1,0)</f>
        <v>0</v>
      </c>
      <c r="J21" s="15"/>
      <c r="K21" s="93">
        <v>16</v>
      </c>
      <c r="L21" s="108" t="str">
        <f>IFERROR(VLOOKUP(K21,Spieler!$I$2:$J$17,2,FALSE),"")</f>
        <v/>
      </c>
      <c r="M21" s="20"/>
      <c r="N21" s="7"/>
    </row>
    <row r="22" spans="1:14" s="36" customFormat="1" ht="20.25" customHeight="1" x14ac:dyDescent="0.25">
      <c r="A22" s="129"/>
      <c r="B22" s="122">
        <v>18</v>
      </c>
      <c r="C22" s="50">
        <v>2</v>
      </c>
      <c r="D22" s="51">
        <f>D21+TIME(0,15,0)</f>
        <v>0.61458333333333326</v>
      </c>
      <c r="E22" s="98" t="str">
        <f>IFERROR(VLOOKUP(C22,Spieler!$I$2:$J$17,2,FALSE),"")</f>
        <v/>
      </c>
      <c r="F22" s="85"/>
      <c r="G22" s="52">
        <f t="shared" ref="G22:G28" si="3">IF(L22="FREILOS",1,IF(F22&gt;J22,1,0))</f>
        <v>0</v>
      </c>
      <c r="H22" s="53" t="s">
        <v>5</v>
      </c>
      <c r="I22" s="54">
        <f t="shared" ref="I22:I38" si="4">IF(J22&gt;F22,1,0)</f>
        <v>0</v>
      </c>
      <c r="J22" s="12"/>
      <c r="K22" s="83">
        <v>11</v>
      </c>
      <c r="L22" s="96" t="str">
        <f>IFERROR(VLOOKUP(K22,Spieler!$I$2:$J$17,2,FALSE),"")</f>
        <v/>
      </c>
      <c r="M22" s="21"/>
      <c r="N22" s="8"/>
    </row>
    <row r="23" spans="1:14" s="36" customFormat="1" ht="20.25" customHeight="1" x14ac:dyDescent="0.25">
      <c r="A23" s="129"/>
      <c r="B23" s="122">
        <v>18</v>
      </c>
      <c r="C23" s="50">
        <v>3</v>
      </c>
      <c r="D23" s="51">
        <f t="shared" ref="D23:D36" si="5">D22+TIME(0,15,0)</f>
        <v>0.62499999999999989</v>
      </c>
      <c r="E23" s="98" t="str">
        <f>IFERROR(VLOOKUP(C23,Spieler!$I$2:$J$17,2,FALSE),"")</f>
        <v/>
      </c>
      <c r="F23" s="85"/>
      <c r="G23" s="52">
        <f t="shared" si="3"/>
        <v>0</v>
      </c>
      <c r="H23" s="53" t="s">
        <v>5</v>
      </c>
      <c r="I23" s="54">
        <f t="shared" si="4"/>
        <v>0</v>
      </c>
      <c r="J23" s="12"/>
      <c r="K23" s="83">
        <v>10</v>
      </c>
      <c r="L23" s="96" t="str">
        <f>IFERROR(VLOOKUP(K23,Spieler!$I$2:$J$17,2,FALSE),"")</f>
        <v/>
      </c>
      <c r="M23" s="21"/>
      <c r="N23" s="8"/>
    </row>
    <row r="24" spans="1:14" s="36" customFormat="1" ht="20.25" customHeight="1" x14ac:dyDescent="0.25">
      <c r="A24" s="129"/>
      <c r="B24" s="122">
        <v>20</v>
      </c>
      <c r="C24" s="50">
        <v>4</v>
      </c>
      <c r="D24" s="51">
        <f t="shared" si="5"/>
        <v>0.63541666666666652</v>
      </c>
      <c r="E24" s="98" t="str">
        <f>IFERROR(VLOOKUP(C24,Spieler!$I$2:$J$17,2,FALSE),"")</f>
        <v/>
      </c>
      <c r="F24" s="85"/>
      <c r="G24" s="52">
        <f t="shared" si="3"/>
        <v>0</v>
      </c>
      <c r="H24" s="53" t="s">
        <v>5</v>
      </c>
      <c r="I24" s="54">
        <f t="shared" si="4"/>
        <v>0</v>
      </c>
      <c r="J24" s="12"/>
      <c r="K24" s="83">
        <v>13</v>
      </c>
      <c r="L24" s="96" t="str">
        <f>IFERROR(VLOOKUP(K24,Spieler!$I$2:$J$17,2,FALSE),"")</f>
        <v/>
      </c>
      <c r="M24" s="21"/>
      <c r="N24" s="8"/>
    </row>
    <row r="25" spans="1:14" s="36" customFormat="1" ht="20.25" customHeight="1" x14ac:dyDescent="0.25">
      <c r="A25" s="129"/>
      <c r="B25" s="122">
        <v>21</v>
      </c>
      <c r="C25" s="50">
        <v>5</v>
      </c>
      <c r="D25" s="51">
        <f t="shared" si="5"/>
        <v>0.64583333333333315</v>
      </c>
      <c r="E25" s="98" t="str">
        <f>IFERROR(VLOOKUP(C25,Spieler!$I$2:$J$17,2,FALSE),"")</f>
        <v/>
      </c>
      <c r="F25" s="85"/>
      <c r="G25" s="52">
        <f t="shared" si="3"/>
        <v>0</v>
      </c>
      <c r="H25" s="53" t="s">
        <v>5</v>
      </c>
      <c r="I25" s="54">
        <f t="shared" si="4"/>
        <v>0</v>
      </c>
      <c r="J25" s="12"/>
      <c r="K25" s="83">
        <v>14</v>
      </c>
      <c r="L25" s="96" t="str">
        <f>IFERROR(VLOOKUP(K25,Spieler!$I$2:$J$17,2,FALSE),"")</f>
        <v/>
      </c>
      <c r="M25" s="21"/>
      <c r="N25" s="8"/>
    </row>
    <row r="26" spans="1:14" s="36" customFormat="1" ht="20.25" customHeight="1" x14ac:dyDescent="0.25">
      <c r="A26" s="129"/>
      <c r="B26" s="122">
        <v>22</v>
      </c>
      <c r="C26" s="50">
        <v>6</v>
      </c>
      <c r="D26" s="51">
        <f t="shared" si="5"/>
        <v>0.65624999999999978</v>
      </c>
      <c r="E26" s="98" t="str">
        <f>IFERROR(VLOOKUP(C26,Spieler!$I$2:$J$17,2,FALSE),"")</f>
        <v/>
      </c>
      <c r="F26" s="85"/>
      <c r="G26" s="52">
        <f t="shared" si="3"/>
        <v>0</v>
      </c>
      <c r="H26" s="53" t="s">
        <v>5</v>
      </c>
      <c r="I26" s="54">
        <f t="shared" si="4"/>
        <v>0</v>
      </c>
      <c r="J26" s="12"/>
      <c r="K26" s="83">
        <v>9</v>
      </c>
      <c r="L26" s="96" t="str">
        <f>IFERROR(VLOOKUP(K26,Spieler!$I$2:$J$17,2,FALSE),"")</f>
        <v/>
      </c>
      <c r="M26" s="21"/>
      <c r="N26" s="8"/>
    </row>
    <row r="27" spans="1:14" s="36" customFormat="1" ht="20.25" customHeight="1" x14ac:dyDescent="0.25">
      <c r="A27" s="129"/>
      <c r="B27" s="122">
        <v>23</v>
      </c>
      <c r="C27" s="50">
        <v>7</v>
      </c>
      <c r="D27" s="51">
        <f t="shared" si="5"/>
        <v>0.66666666666666641</v>
      </c>
      <c r="E27" s="98" t="str">
        <f>IFERROR(VLOOKUP(C27,Spieler!$I$2:$J$17,2,FALSE),"")</f>
        <v/>
      </c>
      <c r="F27" s="85"/>
      <c r="G27" s="52">
        <f t="shared" si="3"/>
        <v>0</v>
      </c>
      <c r="H27" s="53" t="s">
        <v>5</v>
      </c>
      <c r="I27" s="54">
        <f t="shared" si="4"/>
        <v>0</v>
      </c>
      <c r="J27" s="12"/>
      <c r="K27" s="83">
        <v>12</v>
      </c>
      <c r="L27" s="96" t="str">
        <f>IFERROR(VLOOKUP(K27,Spieler!$I$2:$J$17,2,FALSE),"")</f>
        <v/>
      </c>
      <c r="M27" s="21"/>
      <c r="N27" s="8"/>
    </row>
    <row r="28" spans="1:14" s="36" customFormat="1" ht="20.25" customHeight="1" thickBot="1" x14ac:dyDescent="0.3">
      <c r="A28" s="130"/>
      <c r="B28" s="123">
        <v>24</v>
      </c>
      <c r="C28" s="55">
        <v>8</v>
      </c>
      <c r="D28" s="56">
        <f t="shared" si="5"/>
        <v>0.67708333333333304</v>
      </c>
      <c r="E28" s="110" t="str">
        <f>IFERROR(VLOOKUP(C28,Spieler!$I$2:$J$17,2,FALSE),"")</f>
        <v/>
      </c>
      <c r="F28" s="86"/>
      <c r="G28" s="57">
        <f t="shared" si="3"/>
        <v>0</v>
      </c>
      <c r="H28" s="58" t="s">
        <v>5</v>
      </c>
      <c r="I28" s="59">
        <f t="shared" si="4"/>
        <v>0</v>
      </c>
      <c r="J28" s="13"/>
      <c r="K28" s="94">
        <v>15</v>
      </c>
      <c r="L28" s="111" t="str">
        <f>IFERROR(VLOOKUP(K28,Spieler!$I$2:$J$17,2,FALSE),"")</f>
        <v/>
      </c>
      <c r="M28" s="22"/>
      <c r="N28" s="9"/>
    </row>
    <row r="29" spans="1:14" s="66" customFormat="1" ht="6.75" customHeight="1" thickBot="1" x14ac:dyDescent="0.3">
      <c r="A29" s="24"/>
      <c r="B29" s="60"/>
      <c r="C29" s="60"/>
      <c r="D29" s="61"/>
      <c r="E29" s="62"/>
      <c r="F29" s="25"/>
      <c r="G29" s="63"/>
      <c r="H29" s="64"/>
      <c r="I29" s="63"/>
      <c r="J29" s="25"/>
      <c r="K29" s="26"/>
      <c r="L29" s="65"/>
      <c r="M29" s="27"/>
      <c r="N29" s="27"/>
    </row>
    <row r="30" spans="1:14" s="36" customFormat="1" ht="20.25" customHeight="1" x14ac:dyDescent="0.25">
      <c r="A30" s="131" t="s">
        <v>2</v>
      </c>
      <c r="B30" s="121">
        <v>25</v>
      </c>
      <c r="C30" s="45">
        <v>1</v>
      </c>
      <c r="D30" s="46">
        <v>0.70833333333333337</v>
      </c>
      <c r="E30" s="107" t="str">
        <f>IFERROR(VLOOKUP(C30,Spieler!$I$20:$J$27,2,FALSE),"")</f>
        <v/>
      </c>
      <c r="F30" s="117"/>
      <c r="G30" s="47">
        <f t="shared" ref="G30:G38" si="6">IF(F30&gt;J30,1,0)</f>
        <v>0</v>
      </c>
      <c r="H30" s="48" t="s">
        <v>5</v>
      </c>
      <c r="I30" s="49">
        <f t="shared" si="4"/>
        <v>0</v>
      </c>
      <c r="J30" s="11"/>
      <c r="K30" s="18">
        <v>8</v>
      </c>
      <c r="L30" s="108" t="str">
        <f>IFERROR(VLOOKUP(K30,Spieler!$I$20:$J$27,2,FALSE),"")</f>
        <v/>
      </c>
      <c r="M30" s="20"/>
      <c r="N30" s="7"/>
    </row>
    <row r="31" spans="1:14" s="36" customFormat="1" ht="20.25" customHeight="1" x14ac:dyDescent="0.25">
      <c r="A31" s="132"/>
      <c r="B31" s="122">
        <v>26</v>
      </c>
      <c r="C31" s="50">
        <v>2</v>
      </c>
      <c r="D31" s="51">
        <f t="shared" si="5"/>
        <v>0.71875</v>
      </c>
      <c r="E31" s="98" t="str">
        <f>IFERROR(VLOOKUP(C31,Spieler!$I$20:$J$27,2,FALSE),"")</f>
        <v/>
      </c>
      <c r="F31" s="118"/>
      <c r="G31" s="52">
        <f t="shared" si="6"/>
        <v>0</v>
      </c>
      <c r="H31" s="53" t="s">
        <v>5</v>
      </c>
      <c r="I31" s="54">
        <f t="shared" si="4"/>
        <v>0</v>
      </c>
      <c r="J31" s="12"/>
      <c r="K31" s="16">
        <v>7</v>
      </c>
      <c r="L31" s="96" t="str">
        <f>IFERROR(VLOOKUP(K31,Spieler!$I$20:$J$27,2,FALSE),"")</f>
        <v/>
      </c>
      <c r="M31" s="21"/>
      <c r="N31" s="8"/>
    </row>
    <row r="32" spans="1:14" s="36" customFormat="1" ht="20.25" customHeight="1" x14ac:dyDescent="0.25">
      <c r="A32" s="132"/>
      <c r="B32" s="122">
        <v>27</v>
      </c>
      <c r="C32" s="50">
        <v>3</v>
      </c>
      <c r="D32" s="51">
        <f t="shared" si="5"/>
        <v>0.72916666666666663</v>
      </c>
      <c r="E32" s="98" t="str">
        <f>IFERROR(VLOOKUP(C32,Spieler!$I$20:$J$27,2,FALSE),"")</f>
        <v/>
      </c>
      <c r="F32" s="85"/>
      <c r="G32" s="52">
        <f t="shared" si="6"/>
        <v>0</v>
      </c>
      <c r="H32" s="53" t="s">
        <v>5</v>
      </c>
      <c r="I32" s="54">
        <f t="shared" si="4"/>
        <v>0</v>
      </c>
      <c r="J32" s="12"/>
      <c r="K32" s="16">
        <v>6</v>
      </c>
      <c r="L32" s="96" t="str">
        <f>IFERROR(VLOOKUP(K32,Spieler!$I$20:$J$27,2,FALSE),"")</f>
        <v/>
      </c>
      <c r="M32" s="21"/>
      <c r="N32" s="8"/>
    </row>
    <row r="33" spans="1:14" s="36" customFormat="1" ht="20.25" customHeight="1" thickBot="1" x14ac:dyDescent="0.3">
      <c r="A33" s="133"/>
      <c r="B33" s="123">
        <v>28</v>
      </c>
      <c r="C33" s="55">
        <v>4</v>
      </c>
      <c r="D33" s="56">
        <f t="shared" si="5"/>
        <v>0.73958333333333326</v>
      </c>
      <c r="E33" s="110" t="str">
        <f>IFERROR(VLOOKUP(C33,Spieler!$I$20:$J$27,2,FALSE),"")</f>
        <v/>
      </c>
      <c r="F33" s="86"/>
      <c r="G33" s="57">
        <f t="shared" si="6"/>
        <v>0</v>
      </c>
      <c r="H33" s="58" t="s">
        <v>5</v>
      </c>
      <c r="I33" s="59">
        <f t="shared" si="4"/>
        <v>0</v>
      </c>
      <c r="J33" s="13"/>
      <c r="K33" s="17">
        <v>5</v>
      </c>
      <c r="L33" s="111" t="str">
        <f>IFERROR(VLOOKUP(K33,Spieler!$I$20:$J$27,2,FALSE),"")</f>
        <v/>
      </c>
      <c r="M33" s="22"/>
      <c r="N33" s="9"/>
    </row>
    <row r="34" spans="1:14" s="66" customFormat="1" ht="6.6" customHeight="1" thickBot="1" x14ac:dyDescent="0.3">
      <c r="A34" s="24"/>
      <c r="B34" s="60"/>
      <c r="C34" s="60"/>
      <c r="D34" s="61"/>
      <c r="E34" s="62"/>
      <c r="F34" s="25"/>
      <c r="G34" s="63"/>
      <c r="H34" s="64"/>
      <c r="I34" s="63"/>
      <c r="J34" s="25"/>
      <c r="K34" s="25"/>
      <c r="L34" s="65"/>
      <c r="M34" s="27"/>
      <c r="N34" s="27"/>
    </row>
    <row r="35" spans="1:14" s="36" customFormat="1" ht="20.25" customHeight="1" x14ac:dyDescent="0.25">
      <c r="A35" s="128" t="s">
        <v>3</v>
      </c>
      <c r="B35" s="121">
        <v>29</v>
      </c>
      <c r="C35" s="45">
        <v>1</v>
      </c>
      <c r="D35" s="46">
        <v>0.76041666666666663</v>
      </c>
      <c r="E35" s="119" t="str">
        <f>IFERROR(VLOOKUP(C35,Spieler!$I$30:$J$33,2,FALSE),"")</f>
        <v/>
      </c>
      <c r="F35" s="125"/>
      <c r="G35" s="47">
        <f t="shared" si="6"/>
        <v>0</v>
      </c>
      <c r="H35" s="48" t="s">
        <v>5</v>
      </c>
      <c r="I35" s="49">
        <f t="shared" si="4"/>
        <v>0</v>
      </c>
      <c r="J35" s="11"/>
      <c r="K35" s="18">
        <v>4</v>
      </c>
      <c r="L35" s="108" t="str">
        <f>IFERROR(VLOOKUP(K35,Spieler!$I$30:$J$33,2,FALSE),"")</f>
        <v/>
      </c>
      <c r="M35" s="20"/>
      <c r="N35" s="7"/>
    </row>
    <row r="36" spans="1:14" s="36" customFormat="1" ht="20.25" customHeight="1" thickBot="1" x14ac:dyDescent="0.3">
      <c r="A36" s="130"/>
      <c r="B36" s="123">
        <v>30</v>
      </c>
      <c r="C36" s="67">
        <v>2</v>
      </c>
      <c r="D36" s="56">
        <f t="shared" si="5"/>
        <v>0.77083333333333326</v>
      </c>
      <c r="E36" s="120" t="str">
        <f>IFERROR(VLOOKUP(C36,Spieler!$I$30:$J$33,2,FALSE),"")</f>
        <v/>
      </c>
      <c r="F36" s="86"/>
      <c r="G36" s="68">
        <f t="shared" si="6"/>
        <v>0</v>
      </c>
      <c r="H36" s="69" t="s">
        <v>5</v>
      </c>
      <c r="I36" s="70">
        <f t="shared" si="4"/>
        <v>0</v>
      </c>
      <c r="J36" s="13"/>
      <c r="K36" s="17">
        <v>3</v>
      </c>
      <c r="L36" s="111" t="str">
        <f>IFERROR(VLOOKUP(K36,Spieler!$I$30:$J$33,2,FALSE),"")</f>
        <v/>
      </c>
      <c r="M36" s="22"/>
      <c r="N36" s="9"/>
    </row>
    <row r="37" spans="1:14" s="66" customFormat="1" ht="6.6" customHeight="1" thickBot="1" x14ac:dyDescent="0.3">
      <c r="A37" s="24"/>
      <c r="B37" s="60"/>
      <c r="C37" s="60"/>
      <c r="D37" s="61"/>
      <c r="E37" s="62"/>
      <c r="F37" s="25"/>
      <c r="G37" s="63"/>
      <c r="H37" s="64"/>
      <c r="I37" s="63"/>
      <c r="J37" s="25"/>
      <c r="K37" s="25"/>
      <c r="L37" s="65"/>
      <c r="M37" s="27"/>
      <c r="N37" s="27"/>
    </row>
    <row r="38" spans="1:14" s="36" customFormat="1" ht="27" customHeight="1" thickBot="1" x14ac:dyDescent="0.3">
      <c r="A38" s="28" t="s">
        <v>4</v>
      </c>
      <c r="B38" s="29">
        <v>31</v>
      </c>
      <c r="C38" s="29"/>
      <c r="D38" s="30">
        <f>D36+TIME(0,15,0)</f>
        <v>0.78124999999999989</v>
      </c>
      <c r="E38" s="31" t="str">
        <f>IF(G35&gt;I35,E35,L35)</f>
        <v/>
      </c>
      <c r="F38" s="124"/>
      <c r="G38" s="32">
        <f t="shared" si="6"/>
        <v>0</v>
      </c>
      <c r="H38" s="33" t="s">
        <v>5</v>
      </c>
      <c r="I38" s="34">
        <f t="shared" si="4"/>
        <v>0</v>
      </c>
      <c r="J38" s="14"/>
      <c r="K38" s="19"/>
      <c r="L38" s="35" t="str">
        <f>IF(G36&gt;I36,E36,L36)</f>
        <v/>
      </c>
      <c r="M38" s="23"/>
      <c r="N38" s="10"/>
    </row>
  </sheetData>
  <protectedRanges>
    <protectedRange sqref="M4:N19" name="Bereich6"/>
    <protectedRange sqref="F30:F33 J30:J33 M30:N33 F35:F36 J35:J36 M35:N36 F38 J38 M38:N38" name="Bereich4"/>
    <protectedRange sqref="J21:J28" name="Bereich2"/>
    <protectedRange sqref="F21:F28" name="Bereich1"/>
    <protectedRange sqref="M21:N28" name="Bereich3"/>
    <protectedRange sqref="F4:F19 J4:J19" name="Bereich5"/>
  </protectedRanges>
  <mergeCells count="6">
    <mergeCell ref="A1:N1"/>
    <mergeCell ref="A21:A28"/>
    <mergeCell ref="A30:A33"/>
    <mergeCell ref="A35:A36"/>
    <mergeCell ref="A2:N2"/>
    <mergeCell ref="A4:A19"/>
  </mergeCells>
  <conditionalFormatting sqref="E21:F21 F36 F22:F24 L38 E38:F38 E22:E28">
    <cfRule type="expression" dxfId="86" priority="114">
      <formula>$D21&gt;0</formula>
    </cfRule>
  </conditionalFormatting>
  <conditionalFormatting sqref="L21:L28">
    <cfRule type="expression" dxfId="85" priority="113">
      <formula>$D21&gt;0</formula>
    </cfRule>
  </conditionalFormatting>
  <conditionalFormatting sqref="E21:N21 F36 F22:F24 M22:N24 H22:H24 H36 J36:K36 J22:J24 I22:I28 I30:I33 G30:G33 G35:G36 I35:I36 E38:N38 G22:G28 G20:I20 E22:E28 K22:L28 M36:N36">
    <cfRule type="expression" dxfId="84" priority="111">
      <formula>$I20&gt;$G20</formula>
    </cfRule>
    <cfRule type="expression" dxfId="83" priority="112">
      <formula>$G20&gt;$I20</formula>
    </cfRule>
  </conditionalFormatting>
  <conditionalFormatting sqref="F25">
    <cfRule type="expression" dxfId="82" priority="106">
      <formula>$D25&gt;0</formula>
    </cfRule>
  </conditionalFormatting>
  <conditionalFormatting sqref="F25 M25:N25 H25 J25">
    <cfRule type="expression" dxfId="81" priority="103">
      <formula>$I25&gt;$G25</formula>
    </cfRule>
    <cfRule type="expression" dxfId="80" priority="104">
      <formula>$G25&gt;$I25</formula>
    </cfRule>
  </conditionalFormatting>
  <conditionalFormatting sqref="F26:F28">
    <cfRule type="expression" dxfId="79" priority="102">
      <formula>$D26&gt;0</formula>
    </cfRule>
  </conditionalFormatting>
  <conditionalFormatting sqref="F26:F28 M26:N28 H26:H28 J26:J28">
    <cfRule type="expression" dxfId="78" priority="99">
      <formula>$I26&gt;$G26</formula>
    </cfRule>
    <cfRule type="expression" dxfId="77" priority="100">
      <formula>$G26&gt;$I26</formula>
    </cfRule>
  </conditionalFormatting>
  <conditionalFormatting sqref="E30:F30 E31:E33">
    <cfRule type="expression" dxfId="76" priority="98">
      <formula>$D30&gt;0</formula>
    </cfRule>
  </conditionalFormatting>
  <conditionalFormatting sqref="L30:L33">
    <cfRule type="expression" dxfId="75" priority="97">
      <formula>$D30&gt;0</formula>
    </cfRule>
  </conditionalFormatting>
  <conditionalFormatting sqref="E30:F30 H30 J30:N30 E31:E33 L31:L33">
    <cfRule type="expression" dxfId="74" priority="95">
      <formula>$I30&gt;$G30</formula>
    </cfRule>
    <cfRule type="expression" dxfId="73" priority="96">
      <formula>$G30&gt;$I30</formula>
    </cfRule>
  </conditionalFormatting>
  <conditionalFormatting sqref="F31:F33">
    <cfRule type="expression" dxfId="72" priority="94">
      <formula>$D31&gt;0</formula>
    </cfRule>
  </conditionalFormatting>
  <conditionalFormatting sqref="F31:F33 H31:H33 J31:K33 M31:N33">
    <cfRule type="expression" dxfId="71" priority="91">
      <formula>$I31&gt;$G31</formula>
    </cfRule>
    <cfRule type="expression" dxfId="70" priority="92">
      <formula>$G31&gt;$I31</formula>
    </cfRule>
  </conditionalFormatting>
  <conditionalFormatting sqref="E35:F35 E36">
    <cfRule type="expression" dxfId="69" priority="90">
      <formula>$D35&gt;0</formula>
    </cfRule>
  </conditionalFormatting>
  <conditionalFormatting sqref="L35:L36">
    <cfRule type="expression" dxfId="68" priority="89">
      <formula>$D35&gt;0</formula>
    </cfRule>
  </conditionalFormatting>
  <conditionalFormatting sqref="E35:F35 H35 J35:N35 E36 L36">
    <cfRule type="expression" dxfId="67" priority="87">
      <formula>$I35&gt;$G35</formula>
    </cfRule>
    <cfRule type="expression" dxfId="66" priority="88">
      <formula>$G35&gt;$I35</formula>
    </cfRule>
  </conditionalFormatting>
  <conditionalFormatting sqref="E4:F4">
    <cfRule type="expression" dxfId="65" priority="66">
      <formula>$D4&gt;0</formula>
    </cfRule>
  </conditionalFormatting>
  <conditionalFormatting sqref="L4">
    <cfRule type="expression" dxfId="64" priority="65">
      <formula>$D4&gt;0</formula>
    </cfRule>
  </conditionalFormatting>
  <conditionalFormatting sqref="E4:N4">
    <cfRule type="expression" dxfId="63" priority="63">
      <formula>$I4&gt;$G4</formula>
    </cfRule>
    <cfRule type="expression" dxfId="62" priority="64">
      <formula>$G4&gt;$I4</formula>
    </cfRule>
  </conditionalFormatting>
  <conditionalFormatting sqref="E5:F5">
    <cfRule type="expression" dxfId="61" priority="62">
      <formula>$D5&gt;0</formula>
    </cfRule>
  </conditionalFormatting>
  <conditionalFormatting sqref="L5">
    <cfRule type="expression" dxfId="60" priority="61">
      <formula>$D5&gt;0</formula>
    </cfRule>
  </conditionalFormatting>
  <conditionalFormatting sqref="E5:N5">
    <cfRule type="expression" dxfId="59" priority="59">
      <formula>$I5&gt;$G5</formula>
    </cfRule>
    <cfRule type="expression" dxfId="58" priority="60">
      <formula>$G5&gt;$I5</formula>
    </cfRule>
  </conditionalFormatting>
  <conditionalFormatting sqref="E6:F6">
    <cfRule type="expression" dxfId="57" priority="58">
      <formula>$D6&gt;0</formula>
    </cfRule>
  </conditionalFormatting>
  <conditionalFormatting sqref="L6">
    <cfRule type="expression" dxfId="56" priority="57">
      <formula>$D6&gt;0</formula>
    </cfRule>
  </conditionalFormatting>
  <conditionalFormatting sqref="E6:N6">
    <cfRule type="expression" dxfId="55" priority="55">
      <formula>$I6&gt;$G6</formula>
    </cfRule>
    <cfRule type="expression" dxfId="54" priority="56">
      <formula>$G6&gt;$I6</formula>
    </cfRule>
  </conditionalFormatting>
  <conditionalFormatting sqref="E7:F7">
    <cfRule type="expression" dxfId="53" priority="54">
      <formula>$D7&gt;0</formula>
    </cfRule>
  </conditionalFormatting>
  <conditionalFormatting sqref="L7">
    <cfRule type="expression" dxfId="52" priority="53">
      <formula>$D7&gt;0</formula>
    </cfRule>
  </conditionalFormatting>
  <conditionalFormatting sqref="E7:N7">
    <cfRule type="expression" dxfId="51" priority="51">
      <formula>$I7&gt;$G7</formula>
    </cfRule>
    <cfRule type="expression" dxfId="50" priority="52">
      <formula>$G7&gt;$I7</formula>
    </cfRule>
  </conditionalFormatting>
  <conditionalFormatting sqref="E8:F8">
    <cfRule type="expression" dxfId="49" priority="50">
      <formula>$D8&gt;0</formula>
    </cfRule>
  </conditionalFormatting>
  <conditionalFormatting sqref="L8">
    <cfRule type="expression" dxfId="48" priority="49">
      <formula>$D8&gt;0</formula>
    </cfRule>
  </conditionalFormatting>
  <conditionalFormatting sqref="E8:N8">
    <cfRule type="expression" dxfId="47" priority="47">
      <formula>$I8&gt;$G8</formula>
    </cfRule>
    <cfRule type="expression" dxfId="46" priority="48">
      <formula>$G8&gt;$I8</formula>
    </cfRule>
  </conditionalFormatting>
  <conditionalFormatting sqref="E9:F9">
    <cfRule type="expression" dxfId="45" priority="46">
      <formula>$D9&gt;0</formula>
    </cfRule>
  </conditionalFormatting>
  <conditionalFormatting sqref="L9">
    <cfRule type="expression" dxfId="44" priority="45">
      <formula>$D9&gt;0</formula>
    </cfRule>
  </conditionalFormatting>
  <conditionalFormatting sqref="E9:N9">
    <cfRule type="expression" dxfId="43" priority="43">
      <formula>$I9&gt;$G9</formula>
    </cfRule>
    <cfRule type="expression" dxfId="42" priority="44">
      <formula>$G9&gt;$I9</formula>
    </cfRule>
  </conditionalFormatting>
  <conditionalFormatting sqref="E10:F10">
    <cfRule type="expression" dxfId="41" priority="42">
      <formula>$D10&gt;0</formula>
    </cfRule>
  </conditionalFormatting>
  <conditionalFormatting sqref="L10">
    <cfRule type="expression" dxfId="40" priority="41">
      <formula>$D10&gt;0</formula>
    </cfRule>
  </conditionalFormatting>
  <conditionalFormatting sqref="E10:N10">
    <cfRule type="expression" dxfId="39" priority="39">
      <formula>$I10&gt;$G10</formula>
    </cfRule>
    <cfRule type="expression" dxfId="38" priority="40">
      <formula>$G10&gt;$I10</formula>
    </cfRule>
  </conditionalFormatting>
  <conditionalFormatting sqref="E11:F11">
    <cfRule type="expression" dxfId="37" priority="38">
      <formula>$D11&gt;0</formula>
    </cfRule>
  </conditionalFormatting>
  <conditionalFormatting sqref="L11">
    <cfRule type="expression" dxfId="36" priority="37">
      <formula>$D11&gt;0</formula>
    </cfRule>
  </conditionalFormatting>
  <conditionalFormatting sqref="E11:N11">
    <cfRule type="expression" dxfId="35" priority="35">
      <formula>$I11&gt;$G11</formula>
    </cfRule>
    <cfRule type="expression" dxfId="34" priority="36">
      <formula>$G11&gt;$I11</formula>
    </cfRule>
  </conditionalFormatting>
  <conditionalFormatting sqref="E12:F12">
    <cfRule type="expression" dxfId="33" priority="34">
      <formula>$D12&gt;0</formula>
    </cfRule>
  </conditionalFormatting>
  <conditionalFormatting sqref="L12">
    <cfRule type="expression" dxfId="32" priority="33">
      <formula>$D12&gt;0</formula>
    </cfRule>
  </conditionalFormatting>
  <conditionalFormatting sqref="E12:N12">
    <cfRule type="expression" dxfId="31" priority="31">
      <formula>$I12&gt;$G12</formula>
    </cfRule>
    <cfRule type="expression" dxfId="30" priority="32">
      <formula>$G12&gt;$I12</formula>
    </cfRule>
  </conditionalFormatting>
  <conditionalFormatting sqref="E13:F13">
    <cfRule type="expression" dxfId="29" priority="30">
      <formula>$D13&gt;0</formula>
    </cfRule>
  </conditionalFormatting>
  <conditionalFormatting sqref="L13">
    <cfRule type="expression" dxfId="28" priority="29">
      <formula>$D13&gt;0</formula>
    </cfRule>
  </conditionalFormatting>
  <conditionalFormatting sqref="E13:N13">
    <cfRule type="expression" dxfId="27" priority="27">
      <formula>$I13&gt;$G13</formula>
    </cfRule>
    <cfRule type="expression" dxfId="26" priority="28">
      <formula>$G13&gt;$I13</formula>
    </cfRule>
  </conditionalFormatting>
  <conditionalFormatting sqref="E14:F14">
    <cfRule type="expression" dxfId="25" priority="26">
      <formula>$D14&gt;0</formula>
    </cfRule>
  </conditionalFormatting>
  <conditionalFormatting sqref="L14">
    <cfRule type="expression" dxfId="24" priority="25">
      <formula>$D14&gt;0</formula>
    </cfRule>
  </conditionalFormatting>
  <conditionalFormatting sqref="E14:N14">
    <cfRule type="expression" dxfId="23" priority="23">
      <formula>$I14&gt;$G14</formula>
    </cfRule>
    <cfRule type="expression" dxfId="22" priority="24">
      <formula>$G14&gt;$I14</formula>
    </cfRule>
  </conditionalFormatting>
  <conditionalFormatting sqref="E15:F15">
    <cfRule type="expression" dxfId="21" priority="22">
      <formula>$D15&gt;0</formula>
    </cfRule>
  </conditionalFormatting>
  <conditionalFormatting sqref="L15">
    <cfRule type="expression" dxfId="20" priority="21">
      <formula>$D15&gt;0</formula>
    </cfRule>
  </conditionalFormatting>
  <conditionalFormatting sqref="E15:N15">
    <cfRule type="expression" dxfId="19" priority="19">
      <formula>$I15&gt;$G15</formula>
    </cfRule>
    <cfRule type="expression" dxfId="18" priority="20">
      <formula>$G15&gt;$I15</formula>
    </cfRule>
  </conditionalFormatting>
  <conditionalFormatting sqref="E16:F16">
    <cfRule type="expression" dxfId="17" priority="18">
      <formula>$D16&gt;0</formula>
    </cfRule>
  </conditionalFormatting>
  <conditionalFormatting sqref="L16">
    <cfRule type="expression" dxfId="16" priority="17">
      <formula>$D16&gt;0</formula>
    </cfRule>
  </conditionalFormatting>
  <conditionalFormatting sqref="E16:N16">
    <cfRule type="expression" dxfId="15" priority="15">
      <formula>$I16&gt;$G16</formula>
    </cfRule>
    <cfRule type="expression" dxfId="14" priority="16">
      <formula>$G16&gt;$I16</formula>
    </cfRule>
  </conditionalFormatting>
  <conditionalFormatting sqref="E17:F17">
    <cfRule type="expression" dxfId="13" priority="14">
      <formula>$D17&gt;0</formula>
    </cfRule>
  </conditionalFormatting>
  <conditionalFormatting sqref="L17">
    <cfRule type="expression" dxfId="12" priority="13">
      <formula>$D17&gt;0</formula>
    </cfRule>
  </conditionalFormatting>
  <conditionalFormatting sqref="E17:N17">
    <cfRule type="expression" dxfId="11" priority="11">
      <formula>$I17&gt;$G17</formula>
    </cfRule>
    <cfRule type="expression" dxfId="10" priority="12">
      <formula>$G17&gt;$I17</formula>
    </cfRule>
  </conditionalFormatting>
  <conditionalFormatting sqref="E18:F18">
    <cfRule type="expression" dxfId="9" priority="10">
      <formula>$D18&gt;0</formula>
    </cfRule>
  </conditionalFormatting>
  <conditionalFormatting sqref="L18">
    <cfRule type="expression" dxfId="8" priority="9">
      <formula>$D18&gt;0</formula>
    </cfRule>
  </conditionalFormatting>
  <conditionalFormatting sqref="E18:N18">
    <cfRule type="expression" dxfId="7" priority="7">
      <formula>$I18&gt;$G18</formula>
    </cfRule>
    <cfRule type="expression" dxfId="6" priority="8">
      <formula>$G18&gt;$I18</formula>
    </cfRule>
  </conditionalFormatting>
  <conditionalFormatting sqref="E19:F19">
    <cfRule type="expression" dxfId="5" priority="6">
      <formula>$D19&gt;0</formula>
    </cfRule>
  </conditionalFormatting>
  <conditionalFormatting sqref="L19">
    <cfRule type="expression" dxfId="4" priority="5">
      <formula>$D19&gt;0</formula>
    </cfRule>
  </conditionalFormatting>
  <conditionalFormatting sqref="E19:N19">
    <cfRule type="expression" dxfId="3" priority="3">
      <formula>$I19&gt;$G19</formula>
    </cfRule>
    <cfRule type="expression" dxfId="2" priority="4">
      <formula>$G19&gt;$I19</formula>
    </cfRule>
  </conditionalFormatting>
  <conditionalFormatting sqref="E38">
    <cfRule type="expression" dxfId="1" priority="2">
      <formula>$G$38&gt;$I$38</formula>
    </cfRule>
  </conditionalFormatting>
  <conditionalFormatting sqref="L38">
    <cfRule type="expression" dxfId="0" priority="1">
      <formula>$I$38&gt;$G$38</formula>
    </cfRule>
  </conditionalFormatting>
  <pageMargins left="0.7" right="0.7" top="0.78740157499999996" bottom="0.78740157499999996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autoPict="0" r:id="rId5">
            <anchor moveWithCells="1">
              <from>
                <xdr:col>14</xdr:col>
                <xdr:colOff>57150</xdr:colOff>
                <xdr:row>0</xdr:row>
                <xdr:rowOff>57150</xdr:rowOff>
              </from>
              <to>
                <xdr:col>14</xdr:col>
                <xdr:colOff>1514475</xdr:colOff>
                <xdr:row>1</xdr:row>
                <xdr:rowOff>76200</xdr:rowOff>
              </to>
            </anchor>
          </controlPr>
        </control>
      </mc:Choice>
      <mc:Fallback>
        <control shapeId="4097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Spieler</vt:lpstr>
      <vt:lpstr>Shootout Matches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</dc:creator>
  <cp:lastModifiedBy>Tino Delling</cp:lastModifiedBy>
  <cp:lastPrinted>2018-09-12T11:00:01Z</cp:lastPrinted>
  <dcterms:created xsi:type="dcterms:W3CDTF">2018-09-12T10:30:41Z</dcterms:created>
  <dcterms:modified xsi:type="dcterms:W3CDTF">2023-03-27T12:27:34Z</dcterms:modified>
</cp:coreProperties>
</file>